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75"/>
  </bookViews>
  <sheets>
    <sheet name="อุดหนุนรายหัว" sheetId="1" r:id="rId1"/>
    <sheet name="กิจกรรมพัฒนาผู้เรียน เรียนฟรี" sheetId="6" r:id="rId2"/>
    <sheet name="หนังสือ อุปกรณ์เรียน เรียนฟรี" sheetId="10" r:id="rId3"/>
    <sheet name="ระดมทรัพย์และรายได้สถานศึกษา" sheetId="8" r:id="rId4"/>
    <sheet name="ปัจจัยพื้นฐาน" sheetId="11" r:id="rId5"/>
  </sheets>
  <calcPr calcId="152511"/>
</workbook>
</file>

<file path=xl/calcChain.xml><?xml version="1.0" encoding="utf-8"?>
<calcChain xmlns="http://schemas.openxmlformats.org/spreadsheetml/2006/main">
  <c r="E25" i="1" l="1"/>
  <c r="G6" i="8" l="1"/>
  <c r="E87" i="1"/>
  <c r="B92" i="1"/>
  <c r="D6" i="8" l="1"/>
  <c r="H8" i="8"/>
  <c r="E35" i="1"/>
  <c r="E34" i="1"/>
  <c r="J3" i="10"/>
  <c r="D3" i="10"/>
  <c r="C3" i="10"/>
  <c r="D8" i="8"/>
  <c r="E67" i="1"/>
  <c r="E33" i="1" l="1"/>
  <c r="F6" i="8"/>
  <c r="E6" i="8" s="1"/>
  <c r="C46" i="1"/>
  <c r="G8" i="8"/>
  <c r="E8" i="8" s="1"/>
  <c r="E12" i="8" s="1"/>
  <c r="E66" i="1"/>
  <c r="G64" i="1"/>
  <c r="E11" i="8" l="1"/>
  <c r="G7" i="8"/>
  <c r="E7" i="8" s="1"/>
  <c r="K2" i="10"/>
  <c r="F2" i="10"/>
  <c r="D7" i="8" l="1"/>
  <c r="E13" i="8" s="1"/>
  <c r="E14" i="8" l="1"/>
  <c r="E17" i="8"/>
  <c r="D9" i="8"/>
  <c r="K5" i="10"/>
  <c r="F5" i="10"/>
  <c r="K4" i="10"/>
  <c r="F4" i="10"/>
  <c r="I3" i="10"/>
  <c r="H3" i="10"/>
  <c r="E3" i="10"/>
  <c r="L5" i="10" l="1"/>
  <c r="L4" i="10"/>
  <c r="K6" i="10"/>
  <c r="F6" i="10"/>
  <c r="L3" i="10"/>
  <c r="F8" i="6"/>
  <c r="F9" i="6"/>
  <c r="F10" i="6"/>
  <c r="F11" i="6"/>
  <c r="F12" i="6"/>
  <c r="F13" i="6"/>
  <c r="F7" i="6"/>
  <c r="F14" i="6" l="1"/>
  <c r="G3" i="6" s="1"/>
  <c r="F9" i="10"/>
  <c r="F10" i="10" s="1"/>
  <c r="L6" i="10"/>
  <c r="E28" i="1"/>
  <c r="E3" i="6"/>
  <c r="D3" i="6"/>
  <c r="F2" i="6"/>
  <c r="F3" i="6" l="1"/>
  <c r="H3" i="6" s="1"/>
  <c r="E2" i="1" l="1"/>
  <c r="D3" i="1"/>
  <c r="C3" i="1"/>
  <c r="E31" i="1" l="1"/>
  <c r="E32" i="1"/>
  <c r="E49" i="1" l="1"/>
  <c r="E48" i="1"/>
  <c r="E52" i="1"/>
  <c r="E50" i="1"/>
  <c r="E51" i="1"/>
  <c r="E44" i="1"/>
  <c r="E45" i="1"/>
  <c r="E47" i="1"/>
  <c r="E43" i="1"/>
  <c r="E53" i="1" l="1"/>
  <c r="E78" i="1"/>
  <c r="E23" i="1"/>
  <c r="E24" i="1"/>
  <c r="E30" i="1"/>
  <c r="E20" i="1" l="1"/>
  <c r="E76" i="1" l="1"/>
  <c r="E79" i="1"/>
  <c r="E75" i="1"/>
  <c r="E80" i="1"/>
  <c r="E77" i="1"/>
  <c r="E62" i="1"/>
  <c r="E64" i="1"/>
  <c r="E65" i="1"/>
  <c r="E68" i="1" s="1"/>
  <c r="E63" i="1"/>
  <c r="E26" i="1"/>
  <c r="E21" i="1"/>
  <c r="E29" i="1"/>
  <c r="E27" i="1"/>
  <c r="E14" i="1"/>
  <c r="E15" i="1"/>
  <c r="E16" i="1"/>
  <c r="E17" i="1"/>
  <c r="E18" i="1"/>
  <c r="E19" i="1"/>
  <c r="E22" i="1"/>
  <c r="E13" i="1"/>
  <c r="E46" i="1"/>
  <c r="F47" i="1" s="1"/>
  <c r="E82" i="1" l="1"/>
  <c r="E36" i="1"/>
  <c r="E3" i="1"/>
  <c r="E5" i="1" s="1"/>
  <c r="J5" i="1" l="1"/>
  <c r="E6" i="1" l="1"/>
  <c r="G5" i="1"/>
  <c r="E8" i="1"/>
  <c r="E7" i="1"/>
  <c r="I5" i="1" l="1"/>
  <c r="K5" i="1" s="1"/>
</calcChain>
</file>

<file path=xl/sharedStrings.xml><?xml version="1.0" encoding="utf-8"?>
<sst xmlns="http://schemas.openxmlformats.org/spreadsheetml/2006/main" count="244" uniqueCount="177">
  <si>
    <t>รวม</t>
  </si>
  <si>
    <t>โครงการ</t>
  </si>
  <si>
    <t>ค่าสาธารณูปโภค</t>
  </si>
  <si>
    <t>งบซ่อมแซม</t>
  </si>
  <si>
    <t>วิชาการ</t>
  </si>
  <si>
    <t>บริหารทั่วไป</t>
  </si>
  <si>
    <t>สำรองจ่าย</t>
  </si>
  <si>
    <t>งบประมาณที่ขอ</t>
  </si>
  <si>
    <t>ตัดไป</t>
  </si>
  <si>
    <t>คงเหลือ</t>
  </si>
  <si>
    <t>ฝ่ายงบประมาณ</t>
  </si>
  <si>
    <t>ค่าน้ำมันเชื้อเพลง</t>
  </si>
  <si>
    <t>ฝ่ายบุคคล</t>
  </si>
  <si>
    <t>ฝ่ายบริหารทั่วไป</t>
  </si>
  <si>
    <t>กลุ่มสาระวิทยาศาสตร์</t>
  </si>
  <si>
    <t>กลุ่มสาระสุขศึกษาและพลศึกษา</t>
  </si>
  <si>
    <t>กลุ่มสาระคณิตศาสตร์</t>
  </si>
  <si>
    <t>ธุรการฝ่าย</t>
  </si>
  <si>
    <t>ห้องสมุด</t>
  </si>
  <si>
    <t>กลุ่มสาระภาษาต่างประเทศ</t>
  </si>
  <si>
    <t>กลุ่มสาระภาษาไทย</t>
  </si>
  <si>
    <t>กลุ่มสาระศิลปะ ดนตรี นาฎศิลป์</t>
  </si>
  <si>
    <t>กลุ่มสาระสังคมศึกษา</t>
  </si>
  <si>
    <t>งานการเงินและบัญชี</t>
  </si>
  <si>
    <t>งานแผนงาน</t>
  </si>
  <si>
    <t>งานพัสดุ</t>
  </si>
  <si>
    <t>ธุรการฝ่ายบุคคล</t>
  </si>
  <si>
    <t>โรงเรียนส่งเสิรมสุขภาพ</t>
  </si>
  <si>
    <t>งานโสตและทัศนูปกรณ์</t>
  </si>
  <si>
    <t>โรงเรียนแกนนำจัดการเรียนร่วม</t>
  </si>
  <si>
    <t>งานสารบรรณ</t>
  </si>
  <si>
    <t>งานธุรการฝ่าย</t>
  </si>
  <si>
    <t>พัฒนาระบบปฏิคมโรงเรียน</t>
  </si>
  <si>
    <t>งานสืบสานภูมิปัญญาท้องถิ่น</t>
  </si>
  <si>
    <t>กลุ่มสาระการงานอาชีพและเทคโนโลยี</t>
  </si>
  <si>
    <t>ระบบดูแลช่วยเหลือนักเรียน</t>
  </si>
  <si>
    <t>อบรมวินัยจราจร</t>
  </si>
  <si>
    <t>งานประชาสัมพันธ์</t>
  </si>
  <si>
    <t>งานอาคารสถานที่</t>
  </si>
  <si>
    <t>จัดสรรไป</t>
  </si>
  <si>
    <t>ชั้น</t>
  </si>
  <si>
    <t>ม. ต้น</t>
  </si>
  <si>
    <t>ม.ปลาย</t>
  </si>
  <si>
    <t>หักรายการจำเป็นแล้วเหลือ</t>
  </si>
  <si>
    <t>จำนวน(คน)</t>
  </si>
  <si>
    <t>%                             =</t>
  </si>
  <si>
    <t>นักศึกษาวิชาทหาร</t>
  </si>
  <si>
    <t>พัฒนางานแนะแนว</t>
  </si>
  <si>
    <t>กิจกรรม</t>
  </si>
  <si>
    <t>จัดสรรแล้ว</t>
  </si>
  <si>
    <t>งบอุดหนุนรายหัว คิดเป็นเงิน(บาท)</t>
  </si>
  <si>
    <t>1.กิจกรรมวิชาการ</t>
  </si>
  <si>
    <t>2.กิจกรรมคุณธรรม/ลูกเสือ/เนตรนารี/To be number one</t>
  </si>
  <si>
    <t>3.กิจกรรมทัศนศึกษา</t>
  </si>
  <si>
    <t>4.กิจกรรมการให้บริการสารสนเทศ  ICT</t>
  </si>
  <si>
    <t xml:space="preserve">ประเภท </t>
  </si>
  <si>
    <t>รหัส</t>
  </si>
  <si>
    <t>ประเภทเงิน</t>
  </si>
  <si>
    <t>พัฒนาคุณภาพการศึกษาสู่อาเซียนในศตวรรษที่ ๒๑</t>
  </si>
  <si>
    <t>ฝ่ายอำนวยการ</t>
  </si>
  <si>
    <t>ควรได้ประมาณ</t>
  </si>
  <si>
    <t>ปัจจัยพื้นฐาน ม ต้น</t>
  </si>
  <si>
    <t>หนังสือ เครื่องแบบ อุปกรณ์การเรียน</t>
  </si>
  <si>
    <t>ได้รับ</t>
  </si>
  <si>
    <t>TO BE NUMBER ONE และ กีฬาสีภายใน</t>
  </si>
  <si>
    <t>อุปกรณ์การเรียน</t>
  </si>
  <si>
    <t>เครื่องแบบนักเรียน</t>
  </si>
  <si>
    <t>ม 1</t>
  </si>
  <si>
    <t>ม 2</t>
  </si>
  <si>
    <t>ม 3</t>
  </si>
  <si>
    <t>ม 4</t>
  </si>
  <si>
    <t>รวม ม ต้น</t>
  </si>
  <si>
    <t>ม 5</t>
  </si>
  <si>
    <t>ม 6</t>
  </si>
  <si>
    <t>รวม ม ปลาย</t>
  </si>
  <si>
    <t>ม ต้นยากจน</t>
  </si>
  <si>
    <t>ลูกเสือเนตรนารี</t>
  </si>
  <si>
    <t>พัฒนาวิชาการ   ธุรการฝ่ายวิชาการ</t>
  </si>
  <si>
    <t xml:space="preserve">          การพัฒนาหลักสูตรแกนกลาง</t>
  </si>
  <si>
    <t xml:space="preserve">          ทะเบียนระเบียน</t>
  </si>
  <si>
    <t xml:space="preserve">          วัดผลประเมินผล</t>
  </si>
  <si>
    <t xml:space="preserve">          งานรับนักเรียน</t>
  </si>
  <si>
    <t xml:space="preserve">          งานประกันคุณภาพภายใน</t>
  </si>
  <si>
    <t>รวมรายการจำเป็น</t>
  </si>
  <si>
    <t>จำนวนนักเรียนตามจริง</t>
  </si>
  <si>
    <t>พัฒนานักเรียนที่มีความสามารถเป็นเลิศ</t>
  </si>
  <si>
    <t>ยกระดับผลสัมฤทธิ์ทางการเรียน</t>
  </si>
  <si>
    <t>ทัศนศึกษา</t>
  </si>
  <si>
    <t>ปัจฉิมนิเทศ</t>
  </si>
  <si>
    <t>ป้าส่งคิดประกันสังคม</t>
  </si>
  <si>
    <t>ลุงหน่อไม่คิดประกันสังคม</t>
  </si>
  <si>
    <t>เงินเหลือจากปีงบประมาณที่แล้ว</t>
  </si>
  <si>
    <t>รวมที่จะจัดสรร</t>
  </si>
  <si>
    <t>จ้างแม่บ้าน วิทยากรท้องถิ่น เงินสวัสดิการ</t>
  </si>
  <si>
    <t>จ้างครูต่างชาติ ครูภาษาจีน</t>
  </si>
  <si>
    <t>อบรมคุณธรรมจริยธรรม</t>
  </si>
  <si>
    <t>ไม่ ปกสค</t>
  </si>
  <si>
    <t>เงินเรียนฟรี</t>
  </si>
  <si>
    <t>พัฒนาการเรียนรู้คอมพิวเตอร์และเทคโนโลยี</t>
  </si>
  <si>
    <t>งบกิจกรรมพัฒนาผู้เรียน เรียนฟรี คิดเป็นเงิน(บาท)</t>
  </si>
  <si>
    <t xml:space="preserve">ปัจจัยพื้นฐานนักเรียนยากจน </t>
  </si>
  <si>
    <t>หักสำรองจ่ายเหลือจัดสรร</t>
  </si>
  <si>
    <t>10มิย60</t>
  </si>
  <si>
    <t>คาดว่าจะได้รับ</t>
  </si>
  <si>
    <t>คอมพิวเตอร์600</t>
  </si>
  <si>
    <t>ครูจีน11m</t>
  </si>
  <si>
    <t>คิดปกสค5%</t>
  </si>
  <si>
    <t>&lt;--ค่า host web รร</t>
  </si>
  <si>
    <t>2560 ใช้ไป</t>
  </si>
  <si>
    <t>ปี 60 ใช้ไป</t>
  </si>
  <si>
    <t>ใช้เงินเหลือจากปีงบที่แล้ว</t>
  </si>
  <si>
    <t>10 มิย 60 DMC</t>
  </si>
  <si>
    <t xml:space="preserve">วัสดุสำนักงาน 8500  ซื้อปริ้นเตอร์ 3500  </t>
  </si>
  <si>
    <t>วัสดุสำนักงาน 12000  เครื่องพิมพ์ 3500</t>
  </si>
  <si>
    <t>วัสดุสำนักงาน</t>
  </si>
  <si>
    <t>ค่าวัสดุสำนักงาน   ปพ</t>
  </si>
  <si>
    <t>ค่าวัสดุสำนักงาน35000 ตู้เก็บเอกสาร4500 ตู้ลิ้นชัก5500</t>
  </si>
  <si>
    <t>ค่าวัสดุจัดทำแผนการสอน (IEP)</t>
  </si>
  <si>
    <t xml:space="preserve">ค่าวัสดุสำนักงาน5000 ค่าวัสดุฝึกแข่งขัน3000 วัสดุ , สื่อการเรียน5000 วัสดุ สื่อวรรณคดีเพื่อการเรียนรู้ 4000
</t>
  </si>
  <si>
    <t xml:space="preserve">ค่าวัสดุสำนักงาน 5000ตู้เก็บเอกสารแฟ้มผลงาน5000ค่าจัดแสดงผลงานภูมิปัญญาท้องถิ่นของหมู่บ้าน15000
</t>
  </si>
  <si>
    <t>ค่าเครื่องประดับ10000ค่าเครื่องสำอาง4000 ซ่อมแซม1000</t>
  </si>
  <si>
    <t xml:space="preserve">นาฏศิลป์สู่ชุมชน  </t>
  </si>
  <si>
    <t xml:space="preserve">โรงเรียนในฝัน </t>
  </si>
  <si>
    <r>
      <t>โครงการ</t>
    </r>
    <r>
      <rPr>
        <sz val="16"/>
        <color theme="1"/>
        <rFont val="Angsana New"/>
        <family val="1"/>
      </rPr>
      <t>พัฒนาคุณภาพการศึกษาส่งเสริมความเป็นไทย</t>
    </r>
  </si>
  <si>
    <t>กิจกรรมวันภาษาไทยแห่งชาติ8000 กิจกรรมรำลึกครูกลอนสุนทรภู่  7000</t>
  </si>
  <si>
    <t xml:space="preserve">กิจกรรมการแข่งขันทักษะวิชาการ งานศิลปหัตถกรรม 70000 กิจกรรมส่งเสริมพัฒนานักเรียนเข้าประกวดแข่งขัน16000 </t>
  </si>
  <si>
    <t>คลังข้อสอบคิดวิเคราะห์5000 กิจกรรมสร้างแบบฝึกเสริมทักษะการคิดวิเคราะห์ โดยใช้  PISA และโดยใช้กระบวนการ SPAMOVES 5000  รักการอ่าน รู้จัก รู้รักษ์ ภาษาไทย10000  เพิ่มผลการทดสอบทางการศึกษาระดับชาติขั้นพื้นฐาน
 O-NET
5000</t>
  </si>
  <si>
    <t>To Be Number One5000  กีฬาสีภายใน 15000</t>
  </si>
  <si>
    <t>กิจกรรมพัฒนาการจัดการเรียนรู้4500 กิจกรรมพัฒนาแหล่งเรียนรู้คณิตศาสตร์1500 กิจกรรมส่งเสริมทักษะกระบวนการทางคณิตศาสตร์ (การแข่งขันทักษะฯ ของนักเรียน)2000</t>
  </si>
  <si>
    <t>วัสดุ-อุปกรณ์  ครุภัณฑ์สำนักงาน</t>
  </si>
  <si>
    <t>กิจกรรมการเยี่ยมบ้านนักเรียน25000  ประชุมผู้ปกครอง 6000</t>
  </si>
  <si>
    <t>คหกรรม20000 คอม20000 อุตสาหกรรม20000</t>
  </si>
  <si>
    <t>ค่าอาหาร50000 ค่ารถ40000</t>
  </si>
  <si>
    <t>งานธุรการกลุ่มสาระวิทยาศาสตร์1000 การพัฒนาแหล่งเรียนรู้วิทยาศาสตร์2000 สัปดาห์วิทยาศาสตร์4000 ค่ายวิทยาศาสตร์6000 การจัดซื้อสื่อวัสดุการเรียนการสอนกลุ่ม30000 การแข่งขันทักษะวิชาการ10000  ปริ๊นเตอร์จำนวน 2 เครื่อง และอุปกรณ์ ICT10000</t>
  </si>
  <si>
    <t xml:space="preserve">ส่งเสริมพัฒนาทักษะชีวิต </t>
  </si>
  <si>
    <t>สถานศึกษาสีขาว</t>
  </si>
  <si>
    <t>ห้องเรียนสีขาว1000คลินิกเสมารักษ์1000 งานป้องกันและแก้ไขปัญหายาเสพติด2000 งานเครือข่ายผู้ปกครอง 1000</t>
  </si>
  <si>
    <t>จัดกิจกรรมบูรณาการความรู้อาเซียนกับสาระการเรียนรู้ต่างๆ5000  จัดทำศูนย์การเรียนรู้อาเซียนศึกษา10000  จัดกิจกรรมโครงการค่ายอาเซียน/วันสัปดาห์อาเซียน5000</t>
  </si>
  <si>
    <t>รับ-ส่งเอกสารหนังสือราชการ3000 ค่ากระดาษ 50 รีม 4000  หมึกถ่ายเอกสาร 4 หลอด 11000  เช่าเครื่องถ่ายเอกสารเดือนละประมาณ2,000x12=24,000</t>
  </si>
  <si>
    <t>จ้างภารโรง (อ้ายเล็ก8100+อ้ายวุฒิ7000)</t>
  </si>
  <si>
    <t>เงินเดือนลุงหน่อ6200</t>
  </si>
  <si>
    <t>วัสดุฝึกทบทวนนักศึกษาวิชาทหาร3000  ร.ด. จิตอาสาร.ด. จิตสีขาว 1000 แสดงความยินดี2000</t>
  </si>
  <si>
    <t>เครื่องพิมพ์ brother 6000  วัสดุสำนักงาน 1000</t>
  </si>
  <si>
    <t>พัฒนาการจัดการเรียนการสอน500  ธงกอง 6000     ค่ายลูกเสือ 20000</t>
  </si>
  <si>
    <t xml:space="preserve">ไมค์ลอย ห้องโสตฯ 3700
ไมค์ลอย หน้าเสาธง 3700
ไมค์ลอย หอประชุม 3700
ขาตั้งไมค์ห้องโสตฯ2 ตัว  3000 
ขาไมค์ตั้งโต๊ะ   2 ตัว 2000
ถ่านไมค์ลอย AA และ9V 4000
สายสัญญาณภาพและเสียง 5000
ไมค์สาย 5000
ไมโครโฟนไร้สายแบบคล้องหู 5000
ครุภัณฑ์งานโสตฯ ที่ขาดแคลน 5000
</t>
  </si>
  <si>
    <t>หมึกเติม เลเซอร์ จำนวน 3 หลอด 8700</t>
  </si>
  <si>
    <t>ปรับปรุงห้องศูนย์การเรียนรู้ dlit (โทรทัศน์ ไมโครโฟน) 35000 วัสดุสำนักงาน5000</t>
  </si>
  <si>
    <t>หนังสือเรียน</t>
  </si>
  <si>
    <t>จัดซื้อวัสดุอุปกรณ์สำนักงาน 2500 เสียงตามสายรายวัน500 การจัดป้ายนิเทศงานประชาสัมพันธ์โรงเรียน500</t>
  </si>
  <si>
    <t>วัสดุ อุปกรณ์และค่าอาหาร</t>
  </si>
  <si>
    <t>ค่าจ้างครูต่างชาติและภาษาจีน1000</t>
  </si>
  <si>
    <t xml:space="preserve">เงินเดือนป้าส่ง7000 </t>
  </si>
  <si>
    <t>เงินคอมพิวเตอร์เอาไปช่วย ป้าส่ง ลุงหน่อ</t>
  </si>
  <si>
    <t>เงินคอมพิวเตอร์เอาไปช่วย ครูจีนครูต่างชาติ</t>
  </si>
  <si>
    <t>เหลือใช้กิจกรรมสำหรับงานคอมฯจริงๆ</t>
  </si>
  <si>
    <t>การแข่งขันกีฬาสีภายใน30000 พัฒนาผลสัมฤทธิ์ทางการเรียน20000</t>
  </si>
  <si>
    <t>กิจกรรมอบรมวินัยจราจร 1000  เครื่องหมายจราจร1000</t>
  </si>
  <si>
    <t xml:space="preserve">ICT   </t>
  </si>
  <si>
    <t>งานพัฒนาการให้บริการแหล่งเรียนรู้ ICT และระบบเครือข่ายภายในโรงเรียน10000    งานซ่อมบำรุงอุปกรณ์ ICT ต่าง ๆ10000</t>
  </si>
  <si>
    <t>วัสดุสำนักงาน 30000   คอมพิวเตอร์ โทรศัพท์เคลื่อนที่ 15000</t>
  </si>
  <si>
    <t xml:space="preserve">พัฒนาบุคลากร  ค่าเบี้ยเลี้ยง  ค่าเดินทาง  </t>
  </si>
  <si>
    <t>การจัดป้ายนิเทศ4000  สื่อการเรียนการสอน5000 กิจกรรมยกระดับผลสัมฤทธิ์ทางการเรียน1500  กิจกรรมวันคริสต์มาส2500</t>
  </si>
  <si>
    <t xml:space="preserve">โครงการปรับปรุงซ่อมแซมเสาธงโรงเรียน </t>
  </si>
  <si>
    <t>ประเภทเงินระดมทรัพย์ต่อคนต่อปี</t>
  </si>
  <si>
    <t>ค่าสมาคม400+รายได้สถานศึกษาแม่ค้า45000ต่อปี</t>
  </si>
  <si>
    <t xml:space="preserve"> ค่าอินเทอร์เน็ต เดือนละ 4,494 บาท --&gt;</t>
  </si>
  <si>
    <t>ครูต่างชาติ9.5m</t>
  </si>
  <si>
    <t>ได้รับจัดสรร</t>
  </si>
  <si>
    <t xml:space="preserve">สำรองจ่าย  </t>
  </si>
  <si>
    <r>
      <t>การจัดซื้ออุปกรณ์สำนักงานชั้นวางหนังสือ6000  การจัดทำซุ้มพระเทพฯ2000  การจัดซื้อนิตยสารและหนังสือพิมพ์</t>
    </r>
    <r>
      <rPr>
        <b/>
        <sz val="16"/>
        <color theme="1"/>
        <rFont val="TH SarabunPSK"/>
        <family val="2"/>
      </rPr>
      <t>14000  การจัดซื้อหนังสือทั่วไป</t>
    </r>
    <r>
      <rPr>
        <sz val="16"/>
        <color theme="1"/>
        <rFont val="TH SarabunPSK"/>
        <family val="2"/>
      </rPr>
      <t xml:space="preserve">3000  กิจกรรมสัปดาห์ห้องสมุด2000  การจัดซื้อคอมพิวเตอร์และโปรแกรมห้องสมุด23000
</t>
    </r>
  </si>
  <si>
    <t>10 มิย 60</t>
  </si>
  <si>
    <t>รวมเงินระดมทรัพย์ที่ได้รับ</t>
  </si>
  <si>
    <t>รวมเงินโครงการช่องสีเขียว</t>
  </si>
  <si>
    <t>ฝ่ายวิชาการ หมึกโรเนียว</t>
  </si>
  <si>
    <t>ส่วนที่ติดลบนี้ใช้เงินที่คาดว่าจะได้รับจากการที่มีนักเรียนต่ำกว่า 300 คนจะได้รับเงินพิเศษ</t>
  </si>
  <si>
    <t>โครงการพัฒนาการเรียนรู้คอมพิวเตอร์ได้รับ โดยมีกิจกรรมค่าเน็ต 53928  และค่า host เวป รร.  2461</t>
  </si>
  <si>
    <t>ที่ต้องจ่าย(เขียนโครงการจำนวน)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</si>
</sst>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D00041E]0"/>
  </numFmts>
  <fonts count="23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2"/>
      <name val="Tahoma"/>
      <family val="2"/>
      <scheme val="minor"/>
    </font>
    <font>
      <b/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2"/>
      <name val="Tahoma"/>
      <family val="2"/>
      <scheme val="minor"/>
    </font>
    <font>
      <sz val="10"/>
      <color rgb="FF990000"/>
      <name val="Arial"/>
      <family val="2"/>
    </font>
    <font>
      <sz val="12"/>
      <color theme="1"/>
      <name val="TH SarabunPSK"/>
      <family val="2"/>
    </font>
    <font>
      <sz val="9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0"/>
      <color rgb="FF000000"/>
      <name val="Arial"/>
      <family val="2"/>
    </font>
    <font>
      <sz val="11"/>
      <color rgb="FF1D2129"/>
      <name val="Arial"/>
      <family val="2"/>
    </font>
    <font>
      <sz val="16"/>
      <color theme="1"/>
      <name val="Angsana New"/>
      <family val="1"/>
    </font>
    <font>
      <b/>
      <sz val="12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name val="TH SarabunPSK"/>
      <family val="2"/>
    </font>
    <font>
      <sz val="11"/>
      <color theme="0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4" borderId="0" xfId="0" applyFill="1"/>
    <xf numFmtId="0" fontId="0" fillId="0" borderId="0" xfId="0" applyFill="1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5" borderId="0" xfId="0" applyFont="1" applyFill="1"/>
    <xf numFmtId="2" fontId="0" fillId="0" borderId="0" xfId="0" applyNumberFormat="1"/>
    <xf numFmtId="187" fontId="0" fillId="0" borderId="0" xfId="0" applyNumberFormat="1"/>
    <xf numFmtId="3" fontId="0" fillId="0" borderId="0" xfId="0" applyNumberFormat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2" borderId="3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0" fillId="2" borderId="8" xfId="0" applyFill="1" applyBorder="1" applyAlignment="1">
      <alignment horizontal="right"/>
    </xf>
    <xf numFmtId="0" fontId="3" fillId="0" borderId="0" xfId="0" applyFont="1"/>
    <xf numFmtId="0" fontId="1" fillId="0" borderId="9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/>
    <xf numFmtId="3" fontId="4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Font="1" applyBorder="1"/>
    <xf numFmtId="0" fontId="0" fillId="3" borderId="1" xfId="0" applyFill="1" applyBorder="1"/>
    <xf numFmtId="0" fontId="0" fillId="5" borderId="0" xfId="0" applyFill="1"/>
    <xf numFmtId="2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9" xfId="0" applyFill="1" applyBorder="1"/>
    <xf numFmtId="0" fontId="1" fillId="0" borderId="1" xfId="0" applyFont="1" applyFill="1" applyBorder="1" applyAlignment="1">
      <alignment horizontal="right"/>
    </xf>
    <xf numFmtId="4" fontId="0" fillId="0" borderId="0" xfId="0" applyNumberFormat="1"/>
    <xf numFmtId="3" fontId="11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9" xfId="0" applyBorder="1"/>
    <xf numFmtId="0" fontId="0" fillId="2" borderId="0" xfId="0" applyFill="1" applyBorder="1"/>
    <xf numFmtId="0" fontId="0" fillId="3" borderId="0" xfId="0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7" fillId="0" borderId="0" xfId="0" applyFont="1" applyFill="1" applyAlignment="1">
      <alignment horizontal="right"/>
    </xf>
    <xf numFmtId="0" fontId="0" fillId="3" borderId="5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3" fillId="0" borderId="1" xfId="0" applyFont="1" applyBorder="1"/>
    <xf numFmtId="0" fontId="3" fillId="0" borderId="0" xfId="0" applyFont="1" applyAlignment="1">
      <alignment wrapText="1"/>
    </xf>
    <xf numFmtId="3" fontId="0" fillId="0" borderId="1" xfId="0" applyNumberFormat="1" applyBorder="1"/>
    <xf numFmtId="0" fontId="9" fillId="0" borderId="0" xfId="0" applyFont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3" fontId="5" fillId="2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3" fontId="1" fillId="0" borderId="0" xfId="0" applyNumberFormat="1" applyFont="1"/>
    <xf numFmtId="3" fontId="1" fillId="0" borderId="0" xfId="0" applyNumberFormat="1" applyFont="1" applyFill="1"/>
    <xf numFmtId="3" fontId="0" fillId="3" borderId="1" xfId="0" applyNumberFormat="1" applyFill="1" applyBorder="1"/>
    <xf numFmtId="3" fontId="0" fillId="6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0" fillId="0" borderId="10" xfId="0" applyNumberFormat="1" applyBorder="1"/>
    <xf numFmtId="3" fontId="0" fillId="3" borderId="0" xfId="0" applyNumberFormat="1" applyFill="1"/>
    <xf numFmtId="3" fontId="0" fillId="3" borderId="4" xfId="0" applyNumberFormat="1" applyFill="1" applyBorder="1"/>
    <xf numFmtId="3" fontId="0" fillId="0" borderId="1" xfId="0" applyNumberFormat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/>
    <xf numFmtId="3" fontId="0" fillId="3" borderId="0" xfId="0" applyNumberFormat="1" applyFill="1" applyBorder="1"/>
    <xf numFmtId="3" fontId="0" fillId="0" borderId="0" xfId="0" applyNumberFormat="1" applyFill="1"/>
    <xf numFmtId="3" fontId="0" fillId="3" borderId="2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ill="1" applyBorder="1"/>
    <xf numFmtId="3" fontId="0" fillId="3" borderId="4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8" borderId="0" xfId="0" applyFill="1" applyBorder="1"/>
    <xf numFmtId="3" fontId="0" fillId="8" borderId="11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3" fontId="1" fillId="9" borderId="1" xfId="0" applyNumberFormat="1" applyFont="1" applyFill="1" applyBorder="1" applyAlignment="1">
      <alignment horizontal="center"/>
    </xf>
    <xf numFmtId="3" fontId="7" fillId="9" borderId="1" xfId="0" applyNumberFormat="1" applyFont="1" applyFill="1" applyBorder="1" applyAlignment="1">
      <alignment horizontal="center"/>
    </xf>
    <xf numFmtId="3" fontId="10" fillId="9" borderId="1" xfId="0" applyNumberFormat="1" applyFont="1" applyFill="1" applyBorder="1" applyAlignment="1">
      <alignment horizontal="center"/>
    </xf>
    <xf numFmtId="3" fontId="1" fillId="9" borderId="0" xfId="0" applyNumberFormat="1" applyFont="1" applyFill="1" applyBorder="1" applyAlignment="1">
      <alignment horizontal="center"/>
    </xf>
    <xf numFmtId="3" fontId="7" fillId="9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6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wrapText="1"/>
    </xf>
    <xf numFmtId="0" fontId="6" fillId="0" borderId="1" xfId="0" applyFont="1" applyBorder="1"/>
    <xf numFmtId="0" fontId="12" fillId="0" borderId="1" xfId="0" applyFont="1" applyBorder="1"/>
    <xf numFmtId="0" fontId="3" fillId="0" borderId="1" xfId="0" applyFont="1" applyBorder="1"/>
    <xf numFmtId="0" fontId="16" fillId="0" borderId="0" xfId="0" applyFont="1"/>
    <xf numFmtId="4" fontId="11" fillId="0" borderId="0" xfId="0" applyNumberFormat="1" applyFont="1"/>
    <xf numFmtId="4" fontId="11" fillId="0" borderId="14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3" fontId="17" fillId="0" borderId="0" xfId="0" applyNumberFormat="1" applyFont="1"/>
    <xf numFmtId="3" fontId="16" fillId="0" borderId="0" xfId="0" applyNumberFormat="1" applyFont="1"/>
    <xf numFmtId="0" fontId="20" fillId="0" borderId="0" xfId="0" applyFont="1"/>
    <xf numFmtId="3" fontId="0" fillId="0" borderId="0" xfId="0" applyNumberFormat="1" applyBorder="1"/>
    <xf numFmtId="4" fontId="11" fillId="0" borderId="1" xfId="0" applyNumberFormat="1" applyFont="1" applyBorder="1"/>
    <xf numFmtId="3" fontId="11" fillId="0" borderId="1" xfId="0" applyNumberFormat="1" applyFont="1" applyBorder="1"/>
    <xf numFmtId="0" fontId="19" fillId="0" borderId="1" xfId="0" applyFont="1" applyBorder="1"/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/>
    <xf numFmtId="3" fontId="0" fillId="6" borderId="0" xfId="0" applyNumberFormat="1" applyFill="1"/>
    <xf numFmtId="0" fontId="0" fillId="2" borderId="0" xfId="0" applyFill="1"/>
    <xf numFmtId="0" fontId="13" fillId="2" borderId="0" xfId="0" applyFont="1" applyFill="1" applyBorder="1"/>
    <xf numFmtId="3" fontId="15" fillId="0" borderId="0" xfId="0" applyNumberFormat="1" applyFont="1" applyFill="1"/>
    <xf numFmtId="3" fontId="0" fillId="0" borderId="0" xfId="0" applyNumberFormat="1" applyFill="1" applyBorder="1"/>
    <xf numFmtId="3" fontId="0" fillId="6" borderId="0" xfId="0" applyNumberFormat="1" applyFill="1" applyBorder="1"/>
    <xf numFmtId="0" fontId="2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0" fillId="10" borderId="0" xfId="0" applyNumberFormat="1" applyFill="1"/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3" fontId="1" fillId="8" borderId="1" xfId="0" applyNumberFormat="1" applyFont="1" applyFill="1" applyBorder="1"/>
    <xf numFmtId="0" fontId="3" fillId="8" borderId="0" xfId="0" applyFont="1" applyFill="1" applyAlignment="1">
      <alignment vertical="center"/>
    </xf>
    <xf numFmtId="0" fontId="0" fillId="8" borderId="0" xfId="0" applyFill="1"/>
    <xf numFmtId="0" fontId="0" fillId="2" borderId="13" xfId="0" applyFill="1" applyBorder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3" fontId="1" fillId="6" borderId="0" xfId="0" applyNumberFormat="1" applyFont="1" applyFill="1"/>
    <xf numFmtId="3" fontId="1" fillId="6" borderId="1" xfId="0" applyNumberFormat="1" applyFont="1" applyFill="1" applyBorder="1"/>
    <xf numFmtId="0" fontId="22" fillId="12" borderId="1" xfId="0" applyFont="1" applyFill="1" applyBorder="1"/>
    <xf numFmtId="3" fontId="22" fillId="12" borderId="1" xfId="0" applyNumberFormat="1" applyFont="1" applyFill="1" applyBorder="1"/>
    <xf numFmtId="0" fontId="0" fillId="3" borderId="1" xfId="0" applyFill="1" applyBorder="1" applyAlignment="1">
      <alignment horizontal="center"/>
    </xf>
    <xf numFmtId="3" fontId="3" fillId="0" borderId="0" xfId="0" applyNumberFormat="1" applyFont="1" applyBorder="1" applyAlignment="1">
      <alignment vertical="center" wrapText="1"/>
    </xf>
    <xf numFmtId="0" fontId="0" fillId="11" borderId="0" xfId="0" applyFill="1"/>
    <xf numFmtId="3" fontId="0" fillId="11" borderId="0" xfId="0" applyNumberFormat="1" applyFill="1"/>
    <xf numFmtId="0" fontId="1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Medium9"/>
  <colors>
    <mruColors>
      <color rgb="FFFF3300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zoomScale="115" zoomScaleNormal="115" workbookViewId="0">
      <selection activeCell="B5" sqref="B5"/>
    </sheetView>
  </sheetViews>
  <sheetFormatPr defaultRowHeight="14.25" x14ac:dyDescent="0.2"/>
  <cols>
    <col min="1" max="1" width="14.875" customWidth="1"/>
    <col min="2" max="2" width="46" customWidth="1"/>
    <col min="3" max="3" width="17.625" customWidth="1"/>
    <col min="4" max="4" width="19.25" bestFit="1" customWidth="1"/>
    <col min="5" max="5" width="11.625" customWidth="1"/>
    <col min="6" max="6" width="22.375" bestFit="1" customWidth="1"/>
    <col min="7" max="7" width="18.75" customWidth="1"/>
    <col min="8" max="8" width="28.125" customWidth="1"/>
    <col min="9" max="10" width="13.125" customWidth="1"/>
    <col min="11" max="11" width="11.125" customWidth="1"/>
    <col min="16" max="16" width="10" bestFit="1" customWidth="1"/>
    <col min="17" max="17" width="10.625" bestFit="1" customWidth="1"/>
  </cols>
  <sheetData>
    <row r="1" spans="1:18" ht="15" x14ac:dyDescent="0.2">
      <c r="A1" s="1"/>
      <c r="B1" s="22" t="s">
        <v>40</v>
      </c>
      <c r="C1" s="17" t="s">
        <v>41</v>
      </c>
      <c r="D1" s="18" t="s">
        <v>42</v>
      </c>
      <c r="E1" s="19" t="s">
        <v>0</v>
      </c>
      <c r="F1" s="6"/>
      <c r="G1" s="6"/>
      <c r="H1" s="6"/>
      <c r="I1" s="6"/>
    </row>
    <row r="2" spans="1:18" ht="15" x14ac:dyDescent="0.2">
      <c r="A2" s="1" t="s">
        <v>111</v>
      </c>
      <c r="B2" s="22" t="s">
        <v>44</v>
      </c>
      <c r="C2" s="17">
        <v>150</v>
      </c>
      <c r="D2" s="18">
        <v>124</v>
      </c>
      <c r="E2" s="19">
        <f>C2+D2</f>
        <v>274</v>
      </c>
      <c r="F2" s="6"/>
      <c r="G2" s="6"/>
      <c r="H2" s="6"/>
      <c r="I2" s="6"/>
    </row>
    <row r="3" spans="1:18" ht="15.75" thickBot="1" x14ac:dyDescent="0.25">
      <c r="A3" s="3"/>
      <c r="B3" s="22" t="s">
        <v>50</v>
      </c>
      <c r="C3" s="72">
        <f>3500*C2</f>
        <v>525000</v>
      </c>
      <c r="D3" s="73">
        <f>3800*D2</f>
        <v>471200</v>
      </c>
      <c r="E3" s="74">
        <f>C3+D3</f>
        <v>996200</v>
      </c>
      <c r="F3" s="6"/>
      <c r="G3" s="6"/>
      <c r="H3" s="6"/>
      <c r="I3" s="6"/>
    </row>
    <row r="4" spans="1:18" ht="21.75" customHeight="1" thickBot="1" x14ac:dyDescent="0.25">
      <c r="F4" s="62" t="s">
        <v>6</v>
      </c>
      <c r="G4" s="141" t="s">
        <v>101</v>
      </c>
      <c r="H4" s="97" t="s">
        <v>91</v>
      </c>
      <c r="I4" s="56" t="s">
        <v>92</v>
      </c>
      <c r="J4" s="91" t="s">
        <v>49</v>
      </c>
      <c r="K4" s="146" t="s">
        <v>9</v>
      </c>
    </row>
    <row r="5" spans="1:18" ht="15" thickBot="1" x14ac:dyDescent="0.25">
      <c r="C5" s="23"/>
      <c r="D5" s="28" t="s">
        <v>43</v>
      </c>
      <c r="E5" s="70">
        <f>E3-F47</f>
        <v>515940</v>
      </c>
      <c r="F5" s="89">
        <v>50000</v>
      </c>
      <c r="G5" s="90">
        <f>E5-F5</f>
        <v>465940</v>
      </c>
      <c r="H5" s="98">
        <v>0</v>
      </c>
      <c r="I5" s="90">
        <f>G5+H5</f>
        <v>465940</v>
      </c>
      <c r="J5" s="92">
        <f>E36+E53+E68+E82</f>
        <v>579500</v>
      </c>
      <c r="K5" s="147">
        <f>I5-J5</f>
        <v>-113560</v>
      </c>
    </row>
    <row r="6" spans="1:18" ht="15.75" thickBot="1" x14ac:dyDescent="0.25">
      <c r="A6" s="6" t="s">
        <v>4</v>
      </c>
      <c r="B6" s="58" t="s">
        <v>60</v>
      </c>
      <c r="C6" s="59">
        <v>60</v>
      </c>
      <c r="D6" s="60" t="s">
        <v>45</v>
      </c>
      <c r="E6" s="71">
        <f>C6*E5/100</f>
        <v>309564</v>
      </c>
      <c r="F6" s="26"/>
      <c r="G6" s="24"/>
      <c r="H6" s="24"/>
      <c r="I6" s="24"/>
      <c r="J6" s="25"/>
      <c r="K6" s="150" t="s">
        <v>174</v>
      </c>
      <c r="L6" s="151"/>
      <c r="M6" s="150"/>
      <c r="N6" s="150"/>
      <c r="O6" s="150"/>
      <c r="P6" s="150"/>
      <c r="Q6" s="150"/>
      <c r="R6" s="150"/>
    </row>
    <row r="7" spans="1:18" ht="15.75" thickBot="1" x14ac:dyDescent="0.25">
      <c r="A7" s="6" t="s">
        <v>5</v>
      </c>
      <c r="B7" s="58" t="s">
        <v>60</v>
      </c>
      <c r="C7" s="59">
        <v>30</v>
      </c>
      <c r="D7" s="60" t="s">
        <v>45</v>
      </c>
      <c r="E7" s="71">
        <f>C7*E5/100</f>
        <v>154782</v>
      </c>
      <c r="F7" s="6"/>
    </row>
    <row r="8" spans="1:18" ht="15.75" thickBot="1" x14ac:dyDescent="0.25">
      <c r="A8" s="6" t="s">
        <v>6</v>
      </c>
      <c r="B8" s="61" t="s">
        <v>60</v>
      </c>
      <c r="C8" s="59">
        <v>10</v>
      </c>
      <c r="D8" s="60" t="s">
        <v>45</v>
      </c>
      <c r="E8" s="71">
        <f>C8*E5/100</f>
        <v>51594</v>
      </c>
      <c r="F8" s="26"/>
      <c r="G8" s="24"/>
      <c r="H8" s="24"/>
      <c r="I8" s="24"/>
      <c r="J8" s="2"/>
    </row>
    <row r="9" spans="1:18" ht="9" customHeight="1" x14ac:dyDescent="0.2">
      <c r="A9" s="4"/>
      <c r="B9" s="4"/>
      <c r="C9" s="4"/>
      <c r="D9" s="4"/>
      <c r="E9" s="5"/>
      <c r="F9" s="4"/>
    </row>
    <row r="10" spans="1:18" ht="7.5" customHeight="1" x14ac:dyDescent="0.2"/>
    <row r="11" spans="1:18" ht="15" x14ac:dyDescent="0.2">
      <c r="A11" s="7" t="s">
        <v>173</v>
      </c>
      <c r="B11" s="7"/>
      <c r="C11" s="4"/>
      <c r="D11" s="4"/>
      <c r="E11" s="4"/>
      <c r="O11" s="47"/>
      <c r="P11" s="47"/>
    </row>
    <row r="12" spans="1:18" ht="24" x14ac:dyDescent="0.2">
      <c r="A12" s="15" t="s">
        <v>56</v>
      </c>
      <c r="B12" s="13" t="s">
        <v>1</v>
      </c>
      <c r="C12" s="13" t="s">
        <v>7</v>
      </c>
      <c r="D12" s="13" t="s">
        <v>8</v>
      </c>
      <c r="E12" s="13" t="s">
        <v>9</v>
      </c>
      <c r="F12" s="19" t="s">
        <v>48</v>
      </c>
      <c r="G12" s="5" t="s">
        <v>108</v>
      </c>
      <c r="H12" s="5"/>
      <c r="I12" s="5"/>
      <c r="K12" s="8"/>
      <c r="M12" s="9"/>
      <c r="O12" s="47"/>
      <c r="P12" s="149"/>
      <c r="Q12" s="8"/>
    </row>
    <row r="13" spans="1:18" ht="17.25" customHeight="1" x14ac:dyDescent="0.55000000000000004">
      <c r="A13" s="19">
        <v>101</v>
      </c>
      <c r="B13" s="15" t="s">
        <v>77</v>
      </c>
      <c r="C13" s="75">
        <v>4000</v>
      </c>
      <c r="D13" s="75">
        <v>3000</v>
      </c>
      <c r="E13" s="75">
        <f>C13-D13</f>
        <v>1000</v>
      </c>
      <c r="F13" s="29" t="s">
        <v>114</v>
      </c>
      <c r="G13" s="118">
        <v>2885</v>
      </c>
      <c r="H13" s="4"/>
      <c r="I13" s="4"/>
      <c r="K13" s="8"/>
      <c r="O13" s="47"/>
      <c r="P13" s="149"/>
      <c r="Q13" s="8"/>
    </row>
    <row r="14" spans="1:18" ht="18" customHeight="1" x14ac:dyDescent="0.55000000000000004">
      <c r="A14" s="19"/>
      <c r="B14" s="15" t="s">
        <v>78</v>
      </c>
      <c r="C14" s="75">
        <v>5000</v>
      </c>
      <c r="D14" s="75">
        <v>2000</v>
      </c>
      <c r="E14" s="75">
        <f t="shared" ref="E14:E32" si="0">C14-D14</f>
        <v>3000</v>
      </c>
      <c r="F14" s="29" t="s">
        <v>114</v>
      </c>
      <c r="G14" s="76">
        <v>4000</v>
      </c>
      <c r="H14" s="4"/>
      <c r="I14" s="4"/>
      <c r="K14" s="8"/>
      <c r="O14" s="47"/>
      <c r="P14" s="149"/>
      <c r="Q14" s="8"/>
    </row>
    <row r="15" spans="1:18" ht="18" customHeight="1" x14ac:dyDescent="0.2">
      <c r="A15" s="19"/>
      <c r="B15" s="15" t="s">
        <v>79</v>
      </c>
      <c r="C15" s="75">
        <v>15000</v>
      </c>
      <c r="D15" s="75">
        <v>3000</v>
      </c>
      <c r="E15" s="75">
        <f t="shared" si="0"/>
        <v>12000</v>
      </c>
      <c r="F15" s="53" t="s">
        <v>115</v>
      </c>
      <c r="G15" s="76">
        <v>8700</v>
      </c>
      <c r="H15" s="4"/>
      <c r="I15" s="4"/>
      <c r="K15" s="8"/>
      <c r="O15" s="47"/>
      <c r="P15" s="149"/>
      <c r="Q15" s="8"/>
    </row>
    <row r="16" spans="1:18" ht="18" customHeight="1" x14ac:dyDescent="0.55000000000000004">
      <c r="A16" s="19"/>
      <c r="B16" s="15" t="s">
        <v>80</v>
      </c>
      <c r="C16" s="75">
        <v>45000</v>
      </c>
      <c r="D16" s="75">
        <v>5000</v>
      </c>
      <c r="E16" s="75">
        <f t="shared" si="0"/>
        <v>40000</v>
      </c>
      <c r="F16" s="29" t="s">
        <v>116</v>
      </c>
      <c r="G16" s="76">
        <v>43292</v>
      </c>
      <c r="H16" s="4"/>
      <c r="I16" s="4"/>
      <c r="K16" s="8"/>
      <c r="O16" s="47"/>
      <c r="P16" s="149"/>
      <c r="Q16" s="8"/>
    </row>
    <row r="17" spans="1:16" ht="24" x14ac:dyDescent="0.55000000000000004">
      <c r="A17" s="19"/>
      <c r="B17" s="15" t="s">
        <v>81</v>
      </c>
      <c r="C17" s="75">
        <v>3000</v>
      </c>
      <c r="D17" s="75">
        <v>1000</v>
      </c>
      <c r="E17" s="75">
        <f t="shared" si="0"/>
        <v>2000</v>
      </c>
      <c r="F17" s="29" t="s">
        <v>114</v>
      </c>
      <c r="G17" s="76">
        <v>1990</v>
      </c>
      <c r="H17" s="4"/>
      <c r="I17" s="4"/>
      <c r="P17" s="10"/>
    </row>
    <row r="18" spans="1:16" ht="24" x14ac:dyDescent="0.55000000000000004">
      <c r="A18" s="19"/>
      <c r="B18" s="15" t="s">
        <v>82</v>
      </c>
      <c r="C18" s="75">
        <v>3000</v>
      </c>
      <c r="D18" s="75">
        <v>1000</v>
      </c>
      <c r="E18" s="75">
        <f t="shared" si="0"/>
        <v>2000</v>
      </c>
      <c r="F18" s="29" t="s">
        <v>114</v>
      </c>
      <c r="G18" s="76">
        <v>0</v>
      </c>
      <c r="H18" s="76"/>
      <c r="I18" s="4"/>
    </row>
    <row r="19" spans="1:16" ht="24" x14ac:dyDescent="0.55000000000000004">
      <c r="A19" s="19">
        <v>102</v>
      </c>
      <c r="B19" s="15" t="s">
        <v>29</v>
      </c>
      <c r="C19" s="75">
        <v>3500</v>
      </c>
      <c r="D19" s="75">
        <v>1500</v>
      </c>
      <c r="E19" s="75">
        <f>C19-D19</f>
        <v>2000</v>
      </c>
      <c r="F19" s="29" t="s">
        <v>117</v>
      </c>
      <c r="G19" s="76">
        <v>2000</v>
      </c>
      <c r="H19" s="4"/>
      <c r="I19" s="4"/>
    </row>
    <row r="20" spans="1:16" ht="24.75" customHeight="1" x14ac:dyDescent="0.2">
      <c r="A20" s="19">
        <v>103</v>
      </c>
      <c r="B20" s="15" t="s">
        <v>18</v>
      </c>
      <c r="C20" s="75">
        <v>50000</v>
      </c>
      <c r="D20" s="75">
        <v>15000</v>
      </c>
      <c r="E20" s="75">
        <f t="shared" si="0"/>
        <v>35000</v>
      </c>
      <c r="F20" s="134" t="s">
        <v>169</v>
      </c>
      <c r="G20" s="51">
        <v>22037</v>
      </c>
      <c r="H20" s="6"/>
      <c r="I20" s="6"/>
    </row>
    <row r="21" spans="1:16" ht="23.25" customHeight="1" x14ac:dyDescent="0.55000000000000004">
      <c r="A21" s="19">
        <v>104</v>
      </c>
      <c r="B21" s="15" t="s">
        <v>20</v>
      </c>
      <c r="C21" s="75">
        <v>17000</v>
      </c>
      <c r="D21" s="75">
        <v>10000</v>
      </c>
      <c r="E21" s="75">
        <f>C21-D21</f>
        <v>7000</v>
      </c>
      <c r="F21" s="65" t="s">
        <v>118</v>
      </c>
      <c r="G21" s="76">
        <v>6500</v>
      </c>
      <c r="H21" s="4"/>
      <c r="I21" s="4"/>
    </row>
    <row r="22" spans="1:16" ht="21.75" x14ac:dyDescent="0.5">
      <c r="A22" s="19">
        <v>105</v>
      </c>
      <c r="B22" s="15" t="s">
        <v>14</v>
      </c>
      <c r="C22" s="75">
        <v>63000</v>
      </c>
      <c r="D22" s="75">
        <v>33000</v>
      </c>
      <c r="E22" s="75">
        <f>C22-D22</f>
        <v>30000</v>
      </c>
      <c r="F22" s="32" t="s">
        <v>133</v>
      </c>
      <c r="G22" s="51">
        <v>52141</v>
      </c>
      <c r="H22" s="4"/>
      <c r="I22" s="4"/>
    </row>
    <row r="23" spans="1:16" ht="21.75" x14ac:dyDescent="0.5">
      <c r="A23" s="19">
        <v>106</v>
      </c>
      <c r="B23" s="15" t="s">
        <v>16</v>
      </c>
      <c r="C23" s="75">
        <v>8000</v>
      </c>
      <c r="D23" s="75">
        <v>3000</v>
      </c>
      <c r="E23" s="75">
        <f>C23-D23</f>
        <v>5000</v>
      </c>
      <c r="F23" s="32" t="s">
        <v>128</v>
      </c>
      <c r="G23" s="51">
        <v>9162</v>
      </c>
      <c r="H23" s="4"/>
      <c r="I23" s="4"/>
    </row>
    <row r="24" spans="1:16" ht="24" x14ac:dyDescent="0.55000000000000004">
      <c r="A24" s="19">
        <v>107</v>
      </c>
      <c r="B24" s="15" t="s">
        <v>15</v>
      </c>
      <c r="C24" s="75">
        <v>50000</v>
      </c>
      <c r="D24" s="75">
        <v>40000</v>
      </c>
      <c r="E24" s="75">
        <f t="shared" ref="E24" si="1">C24-D24</f>
        <v>10000</v>
      </c>
      <c r="F24" s="29" t="s">
        <v>155</v>
      </c>
      <c r="G24" s="51">
        <v>49876</v>
      </c>
      <c r="H24" s="4"/>
      <c r="I24" s="4"/>
    </row>
    <row r="25" spans="1:16" ht="21.75" x14ac:dyDescent="0.5">
      <c r="A25" s="19">
        <v>108</v>
      </c>
      <c r="B25" s="15" t="s">
        <v>34</v>
      </c>
      <c r="C25" s="75">
        <v>60000</v>
      </c>
      <c r="D25" s="75">
        <v>15000</v>
      </c>
      <c r="E25" s="75">
        <f>C25-D25</f>
        <v>45000</v>
      </c>
      <c r="F25" s="32" t="s">
        <v>131</v>
      </c>
      <c r="G25" s="51">
        <v>29981</v>
      </c>
      <c r="H25" s="4"/>
      <c r="I25" s="4"/>
    </row>
    <row r="26" spans="1:16" ht="24" x14ac:dyDescent="0.55000000000000004">
      <c r="A26" s="19">
        <v>109</v>
      </c>
      <c r="B26" s="15" t="s">
        <v>19</v>
      </c>
      <c r="C26" s="75">
        <v>13000</v>
      </c>
      <c r="D26" s="75">
        <v>5000</v>
      </c>
      <c r="E26" s="75">
        <f t="shared" si="0"/>
        <v>8000</v>
      </c>
      <c r="F26" s="29" t="s">
        <v>161</v>
      </c>
      <c r="G26" s="51">
        <v>11910</v>
      </c>
      <c r="H26" s="4"/>
      <c r="I26" s="4"/>
    </row>
    <row r="27" spans="1:16" ht="21.75" x14ac:dyDescent="0.5">
      <c r="A27" s="19">
        <v>110</v>
      </c>
      <c r="B27" s="15" t="s">
        <v>22</v>
      </c>
      <c r="C27" s="75">
        <v>12000</v>
      </c>
      <c r="D27" s="75">
        <v>4000</v>
      </c>
      <c r="E27" s="75">
        <f>C27-D27</f>
        <v>8000</v>
      </c>
      <c r="F27" s="32" t="s">
        <v>112</v>
      </c>
      <c r="G27" s="51">
        <v>11006</v>
      </c>
      <c r="H27" s="4"/>
      <c r="I27" s="4"/>
    </row>
    <row r="28" spans="1:16" ht="24" x14ac:dyDescent="0.55000000000000004">
      <c r="A28" s="19">
        <v>111</v>
      </c>
      <c r="B28" s="37" t="s">
        <v>58</v>
      </c>
      <c r="C28" s="75">
        <v>20000</v>
      </c>
      <c r="D28" s="75">
        <v>12000</v>
      </c>
      <c r="E28" s="75">
        <f>C28-D28</f>
        <v>8000</v>
      </c>
      <c r="F28" s="29" t="s">
        <v>137</v>
      </c>
      <c r="G28" s="51">
        <v>2850</v>
      </c>
      <c r="H28" s="4"/>
      <c r="I28" s="4"/>
    </row>
    <row r="29" spans="1:16" ht="21.75" x14ac:dyDescent="0.5">
      <c r="A29" s="19">
        <v>112</v>
      </c>
      <c r="B29" s="15" t="s">
        <v>21</v>
      </c>
      <c r="C29" s="75">
        <v>15500</v>
      </c>
      <c r="D29" s="75">
        <v>5500</v>
      </c>
      <c r="E29" s="75">
        <f t="shared" si="0"/>
        <v>10000</v>
      </c>
      <c r="F29" s="32" t="s">
        <v>113</v>
      </c>
      <c r="G29" s="51">
        <v>8190</v>
      </c>
      <c r="H29" s="4"/>
      <c r="I29" s="4"/>
    </row>
    <row r="30" spans="1:16" ht="21.75" x14ac:dyDescent="0.5">
      <c r="A30" s="19">
        <v>113</v>
      </c>
      <c r="B30" s="15" t="s">
        <v>47</v>
      </c>
      <c r="C30" s="75">
        <v>7000</v>
      </c>
      <c r="D30" s="75">
        <v>3000</v>
      </c>
      <c r="E30" s="75">
        <f>C30-D30</f>
        <v>4000</v>
      </c>
      <c r="F30" s="32"/>
      <c r="G30" s="51">
        <v>2890</v>
      </c>
      <c r="H30" s="4"/>
      <c r="I30" s="4"/>
    </row>
    <row r="31" spans="1:16" ht="24" x14ac:dyDescent="0.55000000000000004">
      <c r="A31" s="19">
        <v>114</v>
      </c>
      <c r="B31" s="15" t="s">
        <v>46</v>
      </c>
      <c r="C31" s="75">
        <v>6000</v>
      </c>
      <c r="D31" s="75">
        <v>4000</v>
      </c>
      <c r="E31" s="75">
        <f>C31-D31</f>
        <v>2000</v>
      </c>
      <c r="F31" s="31" t="s">
        <v>141</v>
      </c>
      <c r="G31" s="51">
        <v>3010</v>
      </c>
      <c r="H31" s="4"/>
      <c r="I31" s="4"/>
    </row>
    <row r="32" spans="1:16" ht="25.5" customHeight="1" x14ac:dyDescent="0.2">
      <c r="A32" s="19">
        <v>115</v>
      </c>
      <c r="B32" s="15" t="s">
        <v>33</v>
      </c>
      <c r="C32" s="75">
        <v>25000</v>
      </c>
      <c r="D32" s="75">
        <v>5000</v>
      </c>
      <c r="E32" s="75">
        <f t="shared" si="0"/>
        <v>20000</v>
      </c>
      <c r="F32" s="52" t="s">
        <v>119</v>
      </c>
      <c r="G32" s="76">
        <v>0</v>
      </c>
      <c r="H32" s="4"/>
      <c r="I32" s="4"/>
    </row>
    <row r="33" spans="1:9" ht="24" x14ac:dyDescent="0.55000000000000004">
      <c r="A33" s="125">
        <v>116</v>
      </c>
      <c r="B33" s="31" t="s">
        <v>123</v>
      </c>
      <c r="C33" s="75">
        <v>15000</v>
      </c>
      <c r="D33" s="75">
        <v>6000</v>
      </c>
      <c r="E33" s="75">
        <f>C33-D33</f>
        <v>9000</v>
      </c>
      <c r="F33" s="29" t="s">
        <v>124</v>
      </c>
      <c r="G33" s="76"/>
      <c r="H33" s="4"/>
      <c r="I33" s="4"/>
    </row>
    <row r="34" spans="1:9" ht="24" x14ac:dyDescent="0.55000000000000004">
      <c r="A34" s="125">
        <v>117</v>
      </c>
      <c r="B34" s="14" t="s">
        <v>121</v>
      </c>
      <c r="C34" s="68">
        <v>15000</v>
      </c>
      <c r="D34" s="68">
        <v>7000</v>
      </c>
      <c r="E34" s="68">
        <f>C34-D34</f>
        <v>8000</v>
      </c>
      <c r="F34" s="29" t="s">
        <v>120</v>
      </c>
      <c r="G34" s="76">
        <v>13360</v>
      </c>
      <c r="H34" s="4"/>
      <c r="I34" s="4"/>
    </row>
    <row r="35" spans="1:9" ht="24" x14ac:dyDescent="0.55000000000000004">
      <c r="A35" s="125">
        <v>118</v>
      </c>
      <c r="B35" s="14" t="s">
        <v>122</v>
      </c>
      <c r="C35" s="68">
        <v>40000</v>
      </c>
      <c r="D35" s="68">
        <v>10000</v>
      </c>
      <c r="E35" s="68">
        <f>C35-D35</f>
        <v>30000</v>
      </c>
      <c r="F35" s="29" t="s">
        <v>146</v>
      </c>
      <c r="G35" s="76">
        <v>400395</v>
      </c>
      <c r="H35" s="4"/>
      <c r="I35" s="4"/>
    </row>
    <row r="36" spans="1:9" ht="24" x14ac:dyDescent="0.55000000000000004">
      <c r="A36" s="142" t="s">
        <v>0</v>
      </c>
      <c r="B36" s="143"/>
      <c r="C36" s="144"/>
      <c r="D36" s="144"/>
      <c r="E36" s="144">
        <f>SUM(E13:E35)</f>
        <v>301000</v>
      </c>
      <c r="F36" s="29"/>
      <c r="G36" s="10"/>
    </row>
    <row r="37" spans="1:9" s="2" customFormat="1" ht="24" x14ac:dyDescent="0.55000000000000004">
      <c r="A37" s="6"/>
      <c r="B37" s="6"/>
      <c r="C37" s="6"/>
      <c r="D37" s="6"/>
      <c r="E37" s="6"/>
      <c r="F37" s="29"/>
    </row>
    <row r="38" spans="1:9" s="2" customFormat="1" ht="15" x14ac:dyDescent="0.2">
      <c r="A38" s="6"/>
      <c r="B38" s="6"/>
      <c r="C38" s="6"/>
      <c r="D38" s="6"/>
      <c r="E38" s="6"/>
    </row>
    <row r="39" spans="1:9" s="2" customFormat="1" ht="15" x14ac:dyDescent="0.2">
      <c r="A39" s="6"/>
      <c r="B39" s="6"/>
      <c r="C39" s="6"/>
      <c r="D39" s="6"/>
      <c r="E39" s="6"/>
    </row>
    <row r="40" spans="1:9" ht="15" x14ac:dyDescent="0.2">
      <c r="A40" s="4"/>
      <c r="B40" s="4"/>
      <c r="C40" s="4"/>
      <c r="D40" s="4"/>
      <c r="E40" s="4"/>
    </row>
    <row r="41" spans="1:9" ht="15" x14ac:dyDescent="0.2">
      <c r="A41" s="7" t="s">
        <v>10</v>
      </c>
      <c r="B41" s="7"/>
      <c r="C41" s="4"/>
      <c r="D41" s="4"/>
      <c r="E41" s="4"/>
    </row>
    <row r="42" spans="1:9" ht="15" x14ac:dyDescent="0.2">
      <c r="A42" s="15" t="s">
        <v>56</v>
      </c>
      <c r="B42" s="15" t="s">
        <v>1</v>
      </c>
      <c r="C42" s="13" t="s">
        <v>7</v>
      </c>
      <c r="D42" s="13" t="s">
        <v>8</v>
      </c>
      <c r="E42" s="13" t="s">
        <v>9</v>
      </c>
      <c r="F42" s="12" t="s">
        <v>83</v>
      </c>
      <c r="G42" s="5" t="s">
        <v>108</v>
      </c>
      <c r="H42" s="5"/>
      <c r="I42" s="5"/>
    </row>
    <row r="43" spans="1:9" ht="15" x14ac:dyDescent="0.2">
      <c r="A43" s="19">
        <v>201</v>
      </c>
      <c r="B43" s="16" t="s">
        <v>2</v>
      </c>
      <c r="C43" s="69">
        <v>100000</v>
      </c>
      <c r="D43" s="69"/>
      <c r="E43" s="69">
        <f>C43-D43</f>
        <v>100000</v>
      </c>
      <c r="G43" s="114">
        <v>89672.21</v>
      </c>
    </row>
    <row r="44" spans="1:9" ht="15" x14ac:dyDescent="0.2">
      <c r="A44" s="19">
        <v>202</v>
      </c>
      <c r="B44" s="16" t="s">
        <v>11</v>
      </c>
      <c r="C44" s="69">
        <v>60000</v>
      </c>
      <c r="D44" s="69"/>
      <c r="E44" s="69">
        <f t="shared" ref="E44:E47" si="2">C44-D44</f>
        <v>60000</v>
      </c>
      <c r="G44" s="51">
        <v>55490</v>
      </c>
    </row>
    <row r="45" spans="1:9" ht="15" x14ac:dyDescent="0.2">
      <c r="A45" s="19">
        <v>203</v>
      </c>
      <c r="B45" s="16" t="s">
        <v>3</v>
      </c>
      <c r="C45" s="69">
        <v>70000</v>
      </c>
      <c r="D45" s="69"/>
      <c r="E45" s="69">
        <f t="shared" si="2"/>
        <v>70000</v>
      </c>
      <c r="G45" s="114">
        <v>67602.100000000006</v>
      </c>
    </row>
    <row r="46" spans="1:9" ht="15" x14ac:dyDescent="0.2">
      <c r="A46" s="19">
        <v>204</v>
      </c>
      <c r="B46" s="16" t="s">
        <v>139</v>
      </c>
      <c r="C46" s="69">
        <f>8100*12*1.05+7000*12*1.05</f>
        <v>190260</v>
      </c>
      <c r="D46" s="69"/>
      <c r="E46" s="69">
        <f t="shared" si="2"/>
        <v>190260</v>
      </c>
      <c r="G46" s="115">
        <v>157893.25</v>
      </c>
    </row>
    <row r="47" spans="1:9" ht="15" x14ac:dyDescent="0.2">
      <c r="A47" s="19">
        <v>205</v>
      </c>
      <c r="B47" s="16" t="s">
        <v>160</v>
      </c>
      <c r="C47" s="69">
        <v>60000</v>
      </c>
      <c r="D47" s="69"/>
      <c r="E47" s="69">
        <f t="shared" si="2"/>
        <v>60000</v>
      </c>
      <c r="F47" s="21">
        <f>SUM(E43:E47)</f>
        <v>480260</v>
      </c>
      <c r="G47" s="51">
        <v>40090</v>
      </c>
      <c r="H47" s="50"/>
      <c r="I47" s="50"/>
    </row>
    <row r="48" spans="1:9" ht="24" x14ac:dyDescent="0.55000000000000004">
      <c r="A48" s="19">
        <v>206</v>
      </c>
      <c r="B48" s="14" t="s">
        <v>17</v>
      </c>
      <c r="C48" s="68">
        <v>8000</v>
      </c>
      <c r="D48" s="68">
        <v>7000</v>
      </c>
      <c r="E48" s="145">
        <f>C48-D48</f>
        <v>1000</v>
      </c>
      <c r="F48" s="29" t="s">
        <v>114</v>
      </c>
      <c r="G48" s="51">
        <v>12400</v>
      </c>
    </row>
    <row r="49" spans="1:9" ht="24" x14ac:dyDescent="0.55000000000000004">
      <c r="A49" s="19">
        <v>207</v>
      </c>
      <c r="B49" s="14" t="s">
        <v>30</v>
      </c>
      <c r="C49" s="68">
        <v>45000</v>
      </c>
      <c r="D49" s="68">
        <v>5000</v>
      </c>
      <c r="E49" s="145">
        <f>C49-D49</f>
        <v>40000</v>
      </c>
      <c r="F49" s="29" t="s">
        <v>138</v>
      </c>
      <c r="G49" s="114">
        <v>47050.400000000001</v>
      </c>
      <c r="H49" s="10"/>
      <c r="I49" s="10"/>
    </row>
    <row r="50" spans="1:9" ht="24" x14ac:dyDescent="0.55000000000000004">
      <c r="A50" s="19">
        <v>208</v>
      </c>
      <c r="B50" s="14" t="s">
        <v>24</v>
      </c>
      <c r="C50" s="68">
        <v>7000</v>
      </c>
      <c r="D50" s="68">
        <v>1000</v>
      </c>
      <c r="E50" s="145">
        <f>C50-D50</f>
        <v>6000</v>
      </c>
      <c r="F50" s="31" t="s">
        <v>142</v>
      </c>
      <c r="G50" s="51">
        <v>1586</v>
      </c>
    </row>
    <row r="51" spans="1:9" ht="21.75" x14ac:dyDescent="0.5">
      <c r="A51" s="19">
        <v>209</v>
      </c>
      <c r="B51" s="14" t="s">
        <v>23</v>
      </c>
      <c r="C51" s="68">
        <v>14700</v>
      </c>
      <c r="D51" s="68">
        <v>4700</v>
      </c>
      <c r="E51" s="145">
        <f>C51-D51</f>
        <v>10000</v>
      </c>
      <c r="F51" s="67" t="s">
        <v>145</v>
      </c>
      <c r="G51" s="51">
        <v>14940</v>
      </c>
    </row>
    <row r="52" spans="1:9" ht="21.75" x14ac:dyDescent="0.5">
      <c r="A52" s="19">
        <v>210</v>
      </c>
      <c r="B52" s="14" t="s">
        <v>25</v>
      </c>
      <c r="C52" s="68">
        <v>45000</v>
      </c>
      <c r="D52" s="68">
        <v>10000</v>
      </c>
      <c r="E52" s="145">
        <f>C52-D52</f>
        <v>35000</v>
      </c>
      <c r="F52" s="32" t="s">
        <v>159</v>
      </c>
      <c r="G52" s="51">
        <v>17550</v>
      </c>
      <c r="H52" s="10"/>
      <c r="I52" s="10"/>
    </row>
    <row r="53" spans="1:9" ht="15" x14ac:dyDescent="0.2">
      <c r="A53" s="142" t="s">
        <v>0</v>
      </c>
      <c r="B53" s="143"/>
      <c r="C53" s="144"/>
      <c r="D53" s="144"/>
      <c r="E53" s="144">
        <f>SUM(E48:E52)</f>
        <v>92000</v>
      </c>
      <c r="G53" s="50"/>
      <c r="H53" s="50"/>
      <c r="I53" s="50"/>
    </row>
    <row r="54" spans="1:9" ht="15" x14ac:dyDescent="0.2">
      <c r="A54" s="116"/>
      <c r="B54" s="6"/>
      <c r="C54" s="77"/>
      <c r="D54" s="77"/>
      <c r="E54" s="77"/>
      <c r="G54" s="50"/>
      <c r="H54" s="50"/>
      <c r="I54" s="50"/>
    </row>
    <row r="55" spans="1:9" ht="15" x14ac:dyDescent="0.2">
      <c r="A55" s="116"/>
      <c r="B55" s="6"/>
      <c r="C55" s="77"/>
      <c r="D55" s="77"/>
      <c r="E55" s="77"/>
      <c r="G55" s="50"/>
      <c r="H55" s="50"/>
      <c r="I55" s="50"/>
    </row>
    <row r="56" spans="1:9" ht="15" x14ac:dyDescent="0.2">
      <c r="A56" s="4"/>
      <c r="B56" s="4"/>
      <c r="C56" s="4"/>
      <c r="D56" s="4"/>
      <c r="E56" s="4"/>
    </row>
    <row r="57" spans="1:9" ht="12.75" customHeight="1" x14ac:dyDescent="0.2">
      <c r="A57" s="4"/>
      <c r="B57" s="4"/>
      <c r="C57" s="4"/>
      <c r="D57" s="4"/>
      <c r="E57" s="4"/>
    </row>
    <row r="58" spans="1:9" ht="15" hidden="1" x14ac:dyDescent="0.2">
      <c r="A58" s="4"/>
      <c r="B58" s="4"/>
      <c r="C58" s="4"/>
      <c r="D58" s="4"/>
      <c r="E58" s="4"/>
    </row>
    <row r="59" spans="1:9" ht="15" hidden="1" x14ac:dyDescent="0.2">
      <c r="A59" s="4"/>
      <c r="B59" s="4"/>
      <c r="C59" s="4"/>
      <c r="D59" s="4"/>
      <c r="E59" s="4"/>
    </row>
    <row r="60" spans="1:9" ht="15" x14ac:dyDescent="0.2">
      <c r="A60" s="7" t="s">
        <v>12</v>
      </c>
      <c r="B60" s="7"/>
      <c r="C60" s="4"/>
      <c r="D60" s="4"/>
      <c r="E60" s="4"/>
    </row>
    <row r="61" spans="1:9" ht="15" x14ac:dyDescent="0.2">
      <c r="A61" s="15" t="s">
        <v>56</v>
      </c>
      <c r="B61" s="15" t="s">
        <v>1</v>
      </c>
      <c r="C61" s="13" t="s">
        <v>7</v>
      </c>
      <c r="D61" s="13" t="s">
        <v>8</v>
      </c>
      <c r="E61" s="13" t="s">
        <v>9</v>
      </c>
      <c r="F61" s="30" t="s">
        <v>48</v>
      </c>
      <c r="G61" s="30" t="s">
        <v>109</v>
      </c>
      <c r="H61" s="26"/>
      <c r="I61" s="26"/>
    </row>
    <row r="62" spans="1:9" ht="18" customHeight="1" x14ac:dyDescent="0.2">
      <c r="A62" s="13">
        <v>301</v>
      </c>
      <c r="B62" s="15" t="s">
        <v>26</v>
      </c>
      <c r="C62" s="75">
        <v>40000</v>
      </c>
      <c r="D62" s="75">
        <v>39000</v>
      </c>
      <c r="E62" s="75">
        <f>C62-D62</f>
        <v>1000</v>
      </c>
      <c r="F62" s="52" t="s">
        <v>129</v>
      </c>
      <c r="G62" s="51">
        <v>4320</v>
      </c>
    </row>
    <row r="63" spans="1:9" ht="18.75" customHeight="1" x14ac:dyDescent="0.2">
      <c r="A63" s="13">
        <v>302</v>
      </c>
      <c r="B63" s="15" t="s">
        <v>134</v>
      </c>
      <c r="C63" s="75">
        <v>30000</v>
      </c>
      <c r="D63" s="75">
        <v>15000</v>
      </c>
      <c r="E63" s="75">
        <f>C63-D63</f>
        <v>15000</v>
      </c>
      <c r="F63" s="54"/>
      <c r="G63" s="51">
        <v>9159</v>
      </c>
    </row>
    <row r="64" spans="1:9" ht="24" x14ac:dyDescent="0.55000000000000004">
      <c r="A64" s="13">
        <v>303</v>
      </c>
      <c r="B64" s="15" t="s">
        <v>35</v>
      </c>
      <c r="C64" s="75">
        <v>31000</v>
      </c>
      <c r="D64" s="75">
        <v>11000</v>
      </c>
      <c r="E64" s="75">
        <f t="shared" ref="E64:E65" si="3">C64-D64</f>
        <v>20000</v>
      </c>
      <c r="F64" s="31" t="s">
        <v>130</v>
      </c>
      <c r="G64" s="51">
        <f>15326+0</f>
        <v>15326</v>
      </c>
      <c r="H64" s="50"/>
      <c r="I64" s="50"/>
    </row>
    <row r="65" spans="1:9" ht="15" x14ac:dyDescent="0.2">
      <c r="A65" s="13">
        <v>304</v>
      </c>
      <c r="B65" s="15" t="s">
        <v>36</v>
      </c>
      <c r="C65" s="75">
        <v>2000</v>
      </c>
      <c r="D65" s="75">
        <v>0</v>
      </c>
      <c r="E65" s="75">
        <f t="shared" si="3"/>
        <v>2000</v>
      </c>
      <c r="F65" t="s">
        <v>156</v>
      </c>
      <c r="G65" s="10">
        <v>0</v>
      </c>
      <c r="H65" s="10"/>
      <c r="I65" s="10"/>
    </row>
    <row r="66" spans="1:9" ht="21.75" x14ac:dyDescent="0.5">
      <c r="A66" s="13">
        <v>305</v>
      </c>
      <c r="B66" s="15" t="s">
        <v>135</v>
      </c>
      <c r="C66" s="75">
        <v>5000</v>
      </c>
      <c r="D66" s="75">
        <v>4000</v>
      </c>
      <c r="E66" s="75">
        <f>C66-D66</f>
        <v>1000</v>
      </c>
      <c r="F66" s="119" t="s">
        <v>136</v>
      </c>
      <c r="G66" s="10">
        <v>0</v>
      </c>
      <c r="H66" s="10"/>
      <c r="I66" s="10"/>
    </row>
    <row r="67" spans="1:9" ht="21.75" x14ac:dyDescent="0.5">
      <c r="A67" s="13">
        <v>306</v>
      </c>
      <c r="B67" s="15" t="s">
        <v>88</v>
      </c>
      <c r="C67" s="75">
        <v>10000</v>
      </c>
      <c r="D67" s="75">
        <v>2000</v>
      </c>
      <c r="E67" s="75">
        <f>C67-D67</f>
        <v>8000</v>
      </c>
      <c r="F67" s="119" t="s">
        <v>149</v>
      </c>
      <c r="G67" s="10">
        <v>4950</v>
      </c>
      <c r="H67" s="10"/>
      <c r="I67" s="10"/>
    </row>
    <row r="68" spans="1:9" ht="15" x14ac:dyDescent="0.2">
      <c r="A68" s="142" t="s">
        <v>0</v>
      </c>
      <c r="B68" s="143"/>
      <c r="C68" s="144"/>
      <c r="D68" s="144"/>
      <c r="E68" s="144">
        <f>SUM(E62:E67)</f>
        <v>47000</v>
      </c>
    </row>
    <row r="69" spans="1:9" s="2" customFormat="1" ht="15" x14ac:dyDescent="0.2">
      <c r="A69" s="6"/>
      <c r="B69" s="6"/>
      <c r="C69" s="6"/>
      <c r="D69" s="6"/>
      <c r="E69" s="6"/>
    </row>
    <row r="70" spans="1:9" s="2" customFormat="1" ht="15" x14ac:dyDescent="0.2">
      <c r="A70" s="6"/>
      <c r="B70" s="6"/>
      <c r="C70" s="6"/>
      <c r="D70" s="6"/>
      <c r="E70" s="6"/>
    </row>
    <row r="71" spans="1:9" s="2" customFormat="1" ht="15" x14ac:dyDescent="0.2">
      <c r="A71" s="6"/>
      <c r="B71" s="6"/>
      <c r="C71" s="6"/>
      <c r="D71" s="6"/>
      <c r="E71" s="6"/>
    </row>
    <row r="72" spans="1:9" ht="15" x14ac:dyDescent="0.2">
      <c r="A72" s="4"/>
      <c r="B72" s="4"/>
      <c r="C72" s="4"/>
      <c r="D72" s="4"/>
      <c r="E72" s="4"/>
    </row>
    <row r="73" spans="1:9" ht="15" x14ac:dyDescent="0.2">
      <c r="A73" s="7" t="s">
        <v>13</v>
      </c>
      <c r="B73" s="7"/>
      <c r="C73" s="4"/>
      <c r="D73" s="4"/>
      <c r="E73" s="4"/>
    </row>
    <row r="74" spans="1:9" ht="15" x14ac:dyDescent="0.2">
      <c r="A74" s="15" t="s">
        <v>56</v>
      </c>
      <c r="B74" s="15" t="s">
        <v>1</v>
      </c>
      <c r="C74" s="13" t="s">
        <v>7</v>
      </c>
      <c r="D74" s="13" t="s">
        <v>8</v>
      </c>
      <c r="E74" s="13" t="s">
        <v>9</v>
      </c>
      <c r="F74" s="30" t="s">
        <v>48</v>
      </c>
      <c r="G74" s="30" t="s">
        <v>109</v>
      </c>
      <c r="H74" s="26"/>
      <c r="I74" s="26"/>
    </row>
    <row r="75" spans="1:9" ht="24" x14ac:dyDescent="0.55000000000000004">
      <c r="A75" s="13">
        <v>401</v>
      </c>
      <c r="B75" s="15" t="s">
        <v>31</v>
      </c>
      <c r="C75" s="75">
        <v>3000</v>
      </c>
      <c r="D75" s="75">
        <v>2000</v>
      </c>
      <c r="E75" s="75">
        <f>C75-D75</f>
        <v>1000</v>
      </c>
      <c r="F75" s="29"/>
      <c r="G75" s="51">
        <v>3100</v>
      </c>
      <c r="H75" s="51"/>
      <c r="I75" s="51"/>
    </row>
    <row r="76" spans="1:9" ht="24" x14ac:dyDescent="0.55000000000000004">
      <c r="A76" s="13">
        <v>402</v>
      </c>
      <c r="B76" s="15" t="s">
        <v>38</v>
      </c>
      <c r="C76" s="75">
        <v>140000</v>
      </c>
      <c r="D76" s="75">
        <v>50000</v>
      </c>
      <c r="E76" s="75">
        <f>C76-D76</f>
        <v>90000</v>
      </c>
      <c r="F76" s="29"/>
      <c r="G76" s="51">
        <v>87440</v>
      </c>
    </row>
    <row r="77" spans="1:9" ht="24" x14ac:dyDescent="0.55000000000000004">
      <c r="A77" s="13">
        <v>403</v>
      </c>
      <c r="B77" s="15" t="s">
        <v>37</v>
      </c>
      <c r="C77" s="75">
        <v>3500</v>
      </c>
      <c r="D77" s="75">
        <v>0</v>
      </c>
      <c r="E77" s="75">
        <f>C77-D77</f>
        <v>3500</v>
      </c>
      <c r="F77" s="29" t="s">
        <v>148</v>
      </c>
      <c r="G77" s="51">
        <v>5940</v>
      </c>
    </row>
    <row r="78" spans="1:9" ht="22.5" customHeight="1" x14ac:dyDescent="0.2">
      <c r="A78" s="13">
        <v>404</v>
      </c>
      <c r="B78" s="15" t="s">
        <v>27</v>
      </c>
      <c r="C78" s="75">
        <v>5000</v>
      </c>
      <c r="D78" s="75">
        <v>0</v>
      </c>
      <c r="E78" s="75">
        <f>C78-D78</f>
        <v>5000</v>
      </c>
      <c r="F78" s="52"/>
      <c r="G78" s="51">
        <v>4489</v>
      </c>
      <c r="H78" s="50"/>
      <c r="I78" s="50"/>
    </row>
    <row r="79" spans="1:9" ht="18" customHeight="1" x14ac:dyDescent="0.2">
      <c r="A79" s="13">
        <v>405</v>
      </c>
      <c r="B79" s="15" t="s">
        <v>28</v>
      </c>
      <c r="C79" s="75">
        <v>40100</v>
      </c>
      <c r="D79" s="75">
        <v>5100</v>
      </c>
      <c r="E79" s="75">
        <f t="shared" ref="E79:E80" si="4">C79-D79</f>
        <v>35000</v>
      </c>
      <c r="F79" s="52" t="s">
        <v>144</v>
      </c>
      <c r="G79" s="51">
        <v>43960</v>
      </c>
    </row>
    <row r="80" spans="1:9" ht="24" x14ac:dyDescent="0.2">
      <c r="A80" s="13">
        <v>406</v>
      </c>
      <c r="B80" s="15" t="s">
        <v>32</v>
      </c>
      <c r="C80" s="75">
        <v>8000</v>
      </c>
      <c r="D80" s="75">
        <v>3000</v>
      </c>
      <c r="E80" s="75">
        <f t="shared" si="4"/>
        <v>5000</v>
      </c>
      <c r="F80" s="53"/>
      <c r="G80" s="10">
        <v>0</v>
      </c>
    </row>
    <row r="81" spans="1:9" ht="24" x14ac:dyDescent="0.2">
      <c r="A81" s="136">
        <v>407</v>
      </c>
      <c r="B81" s="137" t="s">
        <v>162</v>
      </c>
      <c r="C81" s="138"/>
      <c r="D81" s="138"/>
      <c r="E81" s="138"/>
      <c r="F81" s="139">
        <v>43400</v>
      </c>
      <c r="G81" s="10"/>
    </row>
    <row r="82" spans="1:9" ht="24" x14ac:dyDescent="0.55000000000000004">
      <c r="A82" s="142" t="s">
        <v>0</v>
      </c>
      <c r="B82" s="143"/>
      <c r="C82" s="144"/>
      <c r="D82" s="144"/>
      <c r="E82" s="144">
        <f>SUM(E75:E81)</f>
        <v>139500</v>
      </c>
      <c r="F82" s="29"/>
    </row>
    <row r="85" spans="1:9" x14ac:dyDescent="0.2">
      <c r="A85" s="39" t="s">
        <v>59</v>
      </c>
      <c r="B85" s="39"/>
    </row>
    <row r="86" spans="1:9" ht="15" x14ac:dyDescent="0.2">
      <c r="A86" s="15" t="s">
        <v>56</v>
      </c>
      <c r="B86" s="15" t="s">
        <v>1</v>
      </c>
      <c r="C86" s="13"/>
      <c r="D86" s="13"/>
      <c r="E86" s="13" t="s">
        <v>167</v>
      </c>
      <c r="F86" s="30"/>
      <c r="G86" s="30" t="s">
        <v>109</v>
      </c>
      <c r="H86" s="26"/>
      <c r="I86" s="26"/>
    </row>
    <row r="87" spans="1:9" x14ac:dyDescent="0.2">
      <c r="A87" s="148">
        <v>501</v>
      </c>
      <c r="B87" s="38" t="s">
        <v>168</v>
      </c>
      <c r="C87" s="78"/>
      <c r="D87" s="78"/>
      <c r="E87" s="78">
        <f>F5</f>
        <v>50000</v>
      </c>
      <c r="F87" s="10"/>
      <c r="G87" s="114">
        <v>75935.929999999993</v>
      </c>
    </row>
    <row r="88" spans="1:9" x14ac:dyDescent="0.2">
      <c r="A88" s="45"/>
      <c r="B88" s="11"/>
      <c r="C88" s="11"/>
      <c r="D88" s="11"/>
      <c r="E88" s="11"/>
    </row>
    <row r="92" spans="1:9" x14ac:dyDescent="0.2">
      <c r="A92" s="140" t="s">
        <v>110</v>
      </c>
      <c r="B92" s="140">
        <f>F81</f>
        <v>43400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D15" sqref="D15"/>
    </sheetView>
  </sheetViews>
  <sheetFormatPr defaultRowHeight="14.25" x14ac:dyDescent="0.2"/>
  <cols>
    <col min="1" max="1" width="19.875" customWidth="1"/>
    <col min="2" max="2" width="13.625" customWidth="1"/>
    <col min="3" max="3" width="42.75" customWidth="1"/>
    <col min="4" max="4" width="16.125" bestFit="1" customWidth="1"/>
    <col min="5" max="5" width="11.75" customWidth="1"/>
    <col min="6" max="6" width="11.25" customWidth="1"/>
    <col min="7" max="7" width="39.25" bestFit="1" customWidth="1"/>
    <col min="8" max="8" width="20.625" customWidth="1"/>
    <col min="12" max="12" width="11.125" customWidth="1"/>
  </cols>
  <sheetData>
    <row r="1" spans="1:8" ht="15" x14ac:dyDescent="0.2">
      <c r="A1" s="1"/>
      <c r="B1" s="1"/>
      <c r="C1" s="22" t="s">
        <v>40</v>
      </c>
      <c r="D1" s="17" t="s">
        <v>41</v>
      </c>
      <c r="E1" s="18" t="s">
        <v>42</v>
      </c>
      <c r="F1" s="19" t="s">
        <v>0</v>
      </c>
    </row>
    <row r="2" spans="1:8" ht="15" x14ac:dyDescent="0.2">
      <c r="A2" s="1" t="s">
        <v>170</v>
      </c>
      <c r="B2" s="1"/>
      <c r="C2" s="22" t="s">
        <v>44</v>
      </c>
      <c r="D2" s="17">
        <v>150</v>
      </c>
      <c r="E2" s="18">
        <v>124</v>
      </c>
      <c r="F2" s="19">
        <f>D2+E2</f>
        <v>274</v>
      </c>
      <c r="G2" s="63" t="s">
        <v>39</v>
      </c>
      <c r="H2" s="57" t="s">
        <v>9</v>
      </c>
    </row>
    <row r="3" spans="1:8" ht="15" x14ac:dyDescent="0.2">
      <c r="A3" s="3"/>
      <c r="B3" s="3"/>
      <c r="C3" s="22" t="s">
        <v>99</v>
      </c>
      <c r="D3" s="72">
        <f>880*D2</f>
        <v>132000</v>
      </c>
      <c r="E3" s="73">
        <f>950*E2</f>
        <v>117800</v>
      </c>
      <c r="F3" s="74">
        <f>D3+E3</f>
        <v>249800</v>
      </c>
      <c r="G3" s="79">
        <f>F14</f>
        <v>249800</v>
      </c>
      <c r="H3" s="80">
        <f>F3-G3</f>
        <v>0</v>
      </c>
    </row>
    <row r="4" spans="1:8" ht="24" x14ac:dyDescent="0.2">
      <c r="A4" s="33"/>
      <c r="B4" s="33"/>
      <c r="C4" s="34"/>
    </row>
    <row r="5" spans="1:8" ht="24" x14ac:dyDescent="0.2">
      <c r="A5" s="33"/>
      <c r="B5" s="33"/>
      <c r="C5" s="34"/>
    </row>
    <row r="6" spans="1:8" ht="24" x14ac:dyDescent="0.2">
      <c r="A6" s="35" t="s">
        <v>55</v>
      </c>
      <c r="B6" s="35" t="s">
        <v>56</v>
      </c>
      <c r="C6" s="40" t="s">
        <v>1</v>
      </c>
      <c r="D6" s="13" t="s">
        <v>7</v>
      </c>
      <c r="E6" s="13" t="s">
        <v>8</v>
      </c>
      <c r="F6" s="13" t="s">
        <v>9</v>
      </c>
      <c r="G6" s="19" t="s">
        <v>48</v>
      </c>
      <c r="H6" s="13" t="s">
        <v>108</v>
      </c>
    </row>
    <row r="7" spans="1:8" ht="24" x14ac:dyDescent="0.55000000000000004">
      <c r="A7" s="41" t="s">
        <v>51</v>
      </c>
      <c r="B7" s="41">
        <v>601</v>
      </c>
      <c r="C7" s="42" t="s">
        <v>85</v>
      </c>
      <c r="D7" s="66">
        <v>86000</v>
      </c>
      <c r="E7" s="66">
        <v>-1800</v>
      </c>
      <c r="F7" s="66">
        <f>D7-E7</f>
        <v>87800</v>
      </c>
      <c r="G7" s="112" t="s">
        <v>125</v>
      </c>
      <c r="H7" s="121">
        <v>138546.29999999999</v>
      </c>
    </row>
    <row r="8" spans="1:8" ht="21" customHeight="1" x14ac:dyDescent="0.2">
      <c r="A8" s="41" t="s">
        <v>51</v>
      </c>
      <c r="B8" s="41">
        <v>602</v>
      </c>
      <c r="C8" s="42" t="s">
        <v>86</v>
      </c>
      <c r="D8" s="66">
        <v>25000</v>
      </c>
      <c r="E8" s="66">
        <v>15000</v>
      </c>
      <c r="F8" s="66">
        <f t="shared" ref="F8:F13" si="0">D8-E8</f>
        <v>10000</v>
      </c>
      <c r="G8" s="94" t="s">
        <v>126</v>
      </c>
      <c r="H8" s="122">
        <v>19000</v>
      </c>
    </row>
    <row r="9" spans="1:8" ht="24" x14ac:dyDescent="0.55000000000000004">
      <c r="A9" s="43" t="s">
        <v>52</v>
      </c>
      <c r="B9" s="41">
        <v>603</v>
      </c>
      <c r="C9" s="126" t="s">
        <v>64</v>
      </c>
      <c r="D9" s="66">
        <v>20000</v>
      </c>
      <c r="E9" s="66">
        <v>0</v>
      </c>
      <c r="F9" s="66">
        <f t="shared" si="0"/>
        <v>20000</v>
      </c>
      <c r="G9" s="123" t="s">
        <v>127</v>
      </c>
      <c r="H9" s="122">
        <v>5473</v>
      </c>
    </row>
    <row r="10" spans="1:8" ht="24" x14ac:dyDescent="0.2">
      <c r="A10" s="43" t="s">
        <v>52</v>
      </c>
      <c r="B10" s="133">
        <v>604</v>
      </c>
      <c r="C10" s="42" t="s">
        <v>76</v>
      </c>
      <c r="D10" s="66">
        <v>26500</v>
      </c>
      <c r="E10" s="66">
        <v>4500</v>
      </c>
      <c r="F10" s="66">
        <f t="shared" si="0"/>
        <v>22000</v>
      </c>
      <c r="G10" s="11" t="s">
        <v>143</v>
      </c>
      <c r="H10" s="122">
        <v>21970</v>
      </c>
    </row>
    <row r="11" spans="1:8" ht="24" x14ac:dyDescent="0.55000000000000004">
      <c r="A11" s="43" t="s">
        <v>52</v>
      </c>
      <c r="B11" s="133">
        <v>605</v>
      </c>
      <c r="C11" s="42" t="s">
        <v>95</v>
      </c>
      <c r="D11" s="66">
        <v>15000</v>
      </c>
      <c r="E11" s="66">
        <v>10000</v>
      </c>
      <c r="F11" s="66">
        <f t="shared" si="0"/>
        <v>5000</v>
      </c>
      <c r="G11" s="112"/>
      <c r="H11" s="122">
        <v>17405</v>
      </c>
    </row>
    <row r="12" spans="1:8" ht="24" customHeight="1" x14ac:dyDescent="0.55000000000000004">
      <c r="A12" s="41" t="s">
        <v>53</v>
      </c>
      <c r="B12" s="133">
        <v>606</v>
      </c>
      <c r="C12" s="42" t="s">
        <v>87</v>
      </c>
      <c r="D12" s="117">
        <v>116400</v>
      </c>
      <c r="E12" s="66">
        <v>16400</v>
      </c>
      <c r="F12" s="66">
        <f t="shared" si="0"/>
        <v>100000</v>
      </c>
      <c r="G12" s="124"/>
      <c r="H12" s="122">
        <v>108000</v>
      </c>
    </row>
    <row r="13" spans="1:8" ht="24.75" thickBot="1" x14ac:dyDescent="0.25">
      <c r="A13" s="41" t="s">
        <v>54</v>
      </c>
      <c r="B13" s="133">
        <v>607</v>
      </c>
      <c r="C13" s="42" t="s">
        <v>157</v>
      </c>
      <c r="D13" s="66">
        <v>20000</v>
      </c>
      <c r="E13" s="66">
        <v>15000</v>
      </c>
      <c r="F13" s="81">
        <f t="shared" si="0"/>
        <v>5000</v>
      </c>
      <c r="G13" s="11" t="s">
        <v>158</v>
      </c>
      <c r="H13" s="66">
        <v>0</v>
      </c>
    </row>
    <row r="14" spans="1:8" ht="22.5" thickBot="1" x14ac:dyDescent="0.25">
      <c r="A14" s="44" t="s">
        <v>0</v>
      </c>
      <c r="B14" s="27"/>
      <c r="C14" s="27"/>
      <c r="D14" s="82"/>
      <c r="E14" s="82"/>
      <c r="F14" s="83">
        <f>SUM(F7:F13)</f>
        <v>249800</v>
      </c>
    </row>
    <row r="23" spans="6:9" x14ac:dyDescent="0.2">
      <c r="F23" s="24"/>
      <c r="G23" s="24"/>
      <c r="H23" s="25"/>
      <c r="I23" s="25"/>
    </row>
    <row r="24" spans="6:9" x14ac:dyDescent="0.2">
      <c r="F24" s="24"/>
      <c r="G24" s="24"/>
      <c r="H24" s="25"/>
      <c r="I24" s="25"/>
    </row>
    <row r="25" spans="6:9" x14ac:dyDescent="0.2">
      <c r="F25" s="24"/>
      <c r="G25" s="24"/>
      <c r="H25" s="25"/>
      <c r="I25" s="25"/>
    </row>
    <row r="26" spans="6:9" x14ac:dyDescent="0.2">
      <c r="F26" s="24"/>
      <c r="G26" s="24"/>
      <c r="H26" s="25"/>
      <c r="I26" s="25"/>
    </row>
    <row r="27" spans="6:9" x14ac:dyDescent="0.2">
      <c r="F27" s="24"/>
      <c r="G27" s="24"/>
      <c r="H27" s="25"/>
      <c r="I27" s="25"/>
    </row>
    <row r="28" spans="6:9" x14ac:dyDescent="0.2">
      <c r="F28" s="24"/>
      <c r="G28" s="24"/>
      <c r="H28" s="25"/>
      <c r="I28" s="25"/>
    </row>
    <row r="29" spans="6:9" x14ac:dyDescent="0.2">
      <c r="F29" s="24"/>
      <c r="G29" s="24"/>
      <c r="H29" s="25"/>
      <c r="I29" s="25"/>
    </row>
    <row r="30" spans="6:9" x14ac:dyDescent="0.2">
      <c r="F30" s="24"/>
      <c r="G30" s="24"/>
      <c r="H30" s="25"/>
      <c r="I30" s="25"/>
    </row>
    <row r="31" spans="6:9" x14ac:dyDescent="0.2">
      <c r="F31" s="25"/>
      <c r="G31" s="25"/>
      <c r="H31" s="25"/>
      <c r="I31" s="25"/>
    </row>
    <row r="32" spans="6:9" x14ac:dyDescent="0.2">
      <c r="F32" s="25"/>
      <c r="G32" s="25"/>
      <c r="H32" s="25"/>
      <c r="I32" s="25"/>
    </row>
    <row r="33" spans="6:9" x14ac:dyDescent="0.2">
      <c r="F33" s="25"/>
      <c r="G33" s="25"/>
      <c r="H33" s="25"/>
      <c r="I33" s="25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activeCell="B10" sqref="B10"/>
    </sheetView>
  </sheetViews>
  <sheetFormatPr defaultRowHeight="14.25" x14ac:dyDescent="0.2"/>
  <cols>
    <col min="1" max="1" width="11.375" customWidth="1"/>
    <col min="2" max="2" width="17" customWidth="1"/>
    <col min="3" max="3" width="11.875" customWidth="1"/>
    <col min="4" max="4" width="10.625" customWidth="1"/>
    <col min="5" max="5" width="14.125" customWidth="1"/>
    <col min="6" max="6" width="13.75" customWidth="1"/>
    <col min="7" max="7" width="10.125" customWidth="1"/>
    <col min="8" max="8" width="11.125" customWidth="1"/>
    <col min="9" max="9" width="8.25" customWidth="1"/>
    <col min="10" max="10" width="7.875" customWidth="1"/>
    <col min="11" max="11" width="10" customWidth="1"/>
  </cols>
  <sheetData>
    <row r="1" spans="1:12" ht="15" x14ac:dyDescent="0.2">
      <c r="A1" t="s">
        <v>97</v>
      </c>
      <c r="B1" s="22" t="s">
        <v>40</v>
      </c>
      <c r="C1" s="99" t="s">
        <v>67</v>
      </c>
      <c r="D1" s="99" t="s">
        <v>68</v>
      </c>
      <c r="E1" s="99" t="s">
        <v>69</v>
      </c>
      <c r="F1" s="99" t="s">
        <v>71</v>
      </c>
      <c r="G1" s="99" t="s">
        <v>75</v>
      </c>
      <c r="H1" s="99" t="s">
        <v>70</v>
      </c>
      <c r="I1" s="99" t="s">
        <v>72</v>
      </c>
      <c r="J1" s="100" t="s">
        <v>73</v>
      </c>
      <c r="K1" s="100" t="s">
        <v>74</v>
      </c>
      <c r="L1" s="152" t="s">
        <v>0</v>
      </c>
    </row>
    <row r="2" spans="1:12" ht="15" x14ac:dyDescent="0.2">
      <c r="A2" t="s">
        <v>102</v>
      </c>
      <c r="B2" s="22" t="s">
        <v>44</v>
      </c>
      <c r="C2" s="99">
        <v>41</v>
      </c>
      <c r="D2" s="99">
        <v>42</v>
      </c>
      <c r="E2" s="99">
        <v>67</v>
      </c>
      <c r="F2" s="99">
        <f>C2+D2+E2</f>
        <v>150</v>
      </c>
      <c r="G2" s="99"/>
      <c r="H2" s="99">
        <v>41</v>
      </c>
      <c r="I2" s="99">
        <v>39</v>
      </c>
      <c r="J2" s="100">
        <v>44</v>
      </c>
      <c r="K2" s="101">
        <f>H2+I2+J2</f>
        <v>124</v>
      </c>
      <c r="L2" s="152"/>
    </row>
    <row r="3" spans="1:12" ht="15" x14ac:dyDescent="0.2">
      <c r="B3" s="22" t="s">
        <v>147</v>
      </c>
      <c r="C3" s="102">
        <f>C2*716</f>
        <v>29356</v>
      </c>
      <c r="D3" s="102">
        <f>D2*877</f>
        <v>36834</v>
      </c>
      <c r="E3" s="102">
        <f>E2*949</f>
        <v>63583</v>
      </c>
      <c r="F3" s="102"/>
      <c r="G3" s="102"/>
      <c r="H3" s="102">
        <f>H2*1257</f>
        <v>51537</v>
      </c>
      <c r="I3" s="102">
        <f>I2*1263</f>
        <v>49257</v>
      </c>
      <c r="J3" s="103">
        <f>J2*1109</f>
        <v>48796</v>
      </c>
      <c r="K3" s="104"/>
      <c r="L3" s="78">
        <f>C3+D3+E3+H3+I3+J3</f>
        <v>279363</v>
      </c>
    </row>
    <row r="4" spans="1:12" ht="15" x14ac:dyDescent="0.2">
      <c r="B4" s="22" t="s">
        <v>65</v>
      </c>
      <c r="C4" s="102"/>
      <c r="D4" s="102"/>
      <c r="E4" s="102"/>
      <c r="F4" s="102">
        <f>F2*420</f>
        <v>63000</v>
      </c>
      <c r="G4" s="102"/>
      <c r="H4" s="102"/>
      <c r="I4" s="102"/>
      <c r="J4" s="103"/>
      <c r="K4" s="103">
        <f>K2*460</f>
        <v>57040</v>
      </c>
      <c r="L4" s="78">
        <f>F4+K4</f>
        <v>120040</v>
      </c>
    </row>
    <row r="5" spans="1:12" ht="15" x14ac:dyDescent="0.2">
      <c r="B5" s="22" t="s">
        <v>66</v>
      </c>
      <c r="C5" s="102"/>
      <c r="D5" s="102"/>
      <c r="E5" s="102"/>
      <c r="F5" s="102">
        <f>F2*450</f>
        <v>67500</v>
      </c>
      <c r="G5" s="102"/>
      <c r="H5" s="102"/>
      <c r="I5" s="102"/>
      <c r="J5" s="103"/>
      <c r="K5" s="103">
        <f>K2*500</f>
        <v>62000</v>
      </c>
      <c r="L5" s="78">
        <f>F5+K5</f>
        <v>129500</v>
      </c>
    </row>
    <row r="6" spans="1:12" ht="15" x14ac:dyDescent="0.2">
      <c r="B6" s="22"/>
      <c r="C6" s="105"/>
      <c r="D6" s="105"/>
      <c r="E6" s="105"/>
      <c r="F6" s="105">
        <f>C3+D3+E3+F4+F5</f>
        <v>260273</v>
      </c>
      <c r="G6" s="105"/>
      <c r="H6" s="105"/>
      <c r="I6" s="105"/>
      <c r="J6" s="106"/>
      <c r="K6" s="106">
        <f>H3+I3+J3+K4+K5</f>
        <v>268630</v>
      </c>
      <c r="L6" s="87">
        <f>SUM(L3:L5)</f>
        <v>528903</v>
      </c>
    </row>
    <row r="8" spans="1:12" ht="15" x14ac:dyDescent="0.2">
      <c r="A8" s="45" t="s">
        <v>56</v>
      </c>
      <c r="B8" s="36" t="s">
        <v>1</v>
      </c>
      <c r="C8" s="153" t="s">
        <v>57</v>
      </c>
      <c r="D8" s="154"/>
      <c r="E8" s="155"/>
      <c r="F8" s="45" t="s">
        <v>103</v>
      </c>
      <c r="G8" s="46"/>
      <c r="H8" s="47"/>
      <c r="I8" s="47"/>
      <c r="J8" s="47"/>
      <c r="K8" s="47"/>
    </row>
    <row r="9" spans="1:12" ht="15" thickBot="1" x14ac:dyDescent="0.25">
      <c r="A9" s="45">
        <v>608</v>
      </c>
      <c r="B9" s="11"/>
      <c r="C9" s="153" t="s">
        <v>62</v>
      </c>
      <c r="D9" s="154"/>
      <c r="E9" s="155"/>
      <c r="F9" s="84">
        <f>L3+L4+L5</f>
        <v>528903</v>
      </c>
      <c r="G9" s="46"/>
      <c r="H9" s="47"/>
      <c r="I9" s="47"/>
      <c r="J9" s="47"/>
      <c r="K9" s="47"/>
    </row>
    <row r="10" spans="1:12" ht="15" thickBot="1" x14ac:dyDescent="0.25">
      <c r="B10" s="27" t="s">
        <v>0</v>
      </c>
      <c r="C10" s="27"/>
      <c r="D10" s="27"/>
      <c r="E10" s="27"/>
      <c r="F10" s="93">
        <f>SUM(F9:F9)</f>
        <v>528903</v>
      </c>
      <c r="G10" s="2"/>
      <c r="H10" s="25"/>
      <c r="I10" s="25"/>
      <c r="J10" s="25"/>
      <c r="K10" s="25"/>
    </row>
    <row r="11" spans="1:12" x14ac:dyDescent="0.2">
      <c r="H11" s="47"/>
      <c r="I11" s="47"/>
      <c r="J11" s="47"/>
      <c r="K11" s="47"/>
    </row>
    <row r="14" spans="1:12" ht="21.75" x14ac:dyDescent="0.2">
      <c r="E14" s="108"/>
      <c r="F14" s="47"/>
    </row>
    <row r="15" spans="1:12" ht="21.75" x14ac:dyDescent="0.2">
      <c r="E15" s="108"/>
      <c r="F15" s="47"/>
    </row>
    <row r="16" spans="1:12" x14ac:dyDescent="0.2">
      <c r="E16" s="10"/>
    </row>
  </sheetData>
  <mergeCells count="3">
    <mergeCell ref="L1:L2"/>
    <mergeCell ref="C9:E9"/>
    <mergeCell ref="C8:E8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130" zoomScaleNormal="130" workbookViewId="0">
      <selection activeCell="F12" sqref="F12"/>
    </sheetView>
  </sheetViews>
  <sheetFormatPr defaultRowHeight="14.25" x14ac:dyDescent="0.2"/>
  <cols>
    <col min="1" max="1" width="5.875" customWidth="1"/>
    <col min="2" max="2" width="25.75" customWidth="1"/>
    <col min="3" max="3" width="37.875" customWidth="1"/>
    <col min="4" max="4" width="12.375" customWidth="1"/>
    <col min="6" max="6" width="17.125" customWidth="1"/>
    <col min="7" max="7" width="15.625" customWidth="1"/>
    <col min="9" max="9" width="19.625" customWidth="1"/>
    <col min="10" max="10" width="13.125" customWidth="1"/>
  </cols>
  <sheetData>
    <row r="1" spans="1:19" ht="15" x14ac:dyDescent="0.2">
      <c r="B1" s="22" t="s">
        <v>40</v>
      </c>
      <c r="C1" s="17"/>
      <c r="D1" s="18"/>
      <c r="E1" s="18"/>
      <c r="F1" s="18"/>
      <c r="G1" s="49" t="s">
        <v>84</v>
      </c>
    </row>
    <row r="2" spans="1:19" ht="15" x14ac:dyDescent="0.2">
      <c r="B2" s="22" t="s">
        <v>44</v>
      </c>
      <c r="C2" s="17"/>
      <c r="D2" s="18"/>
      <c r="E2" s="18"/>
      <c r="F2" s="18"/>
      <c r="G2" s="19">
        <v>240</v>
      </c>
    </row>
    <row r="3" spans="1:19" ht="15" x14ac:dyDescent="0.2">
      <c r="B3" s="22"/>
      <c r="C3" s="17"/>
      <c r="D3" s="18"/>
      <c r="E3" s="18"/>
      <c r="F3" s="18"/>
      <c r="G3" s="20"/>
    </row>
    <row r="4" spans="1:19" x14ac:dyDescent="0.2">
      <c r="F4" t="s">
        <v>89</v>
      </c>
      <c r="G4" t="s">
        <v>90</v>
      </c>
      <c r="K4" s="2"/>
      <c r="L4" s="2"/>
      <c r="M4" s="2"/>
      <c r="N4" s="2"/>
      <c r="O4" s="2"/>
      <c r="P4" s="2"/>
      <c r="Q4" s="2"/>
      <c r="R4" s="2"/>
      <c r="S4" s="2"/>
    </row>
    <row r="5" spans="1:19" ht="15" x14ac:dyDescent="0.2">
      <c r="A5" s="11" t="s">
        <v>56</v>
      </c>
      <c r="B5" s="36" t="s">
        <v>1</v>
      </c>
      <c r="C5" s="11" t="s">
        <v>163</v>
      </c>
      <c r="D5" s="11" t="s">
        <v>63</v>
      </c>
      <c r="E5" s="55" t="s">
        <v>176</v>
      </c>
      <c r="F5" s="55" t="s">
        <v>151</v>
      </c>
      <c r="G5" t="s">
        <v>140</v>
      </c>
      <c r="H5" s="48"/>
      <c r="K5" s="2"/>
      <c r="L5" s="2"/>
      <c r="M5" s="2"/>
      <c r="N5" s="2"/>
      <c r="O5" s="2"/>
      <c r="P5" s="2"/>
      <c r="Q5" s="2"/>
      <c r="R5" s="2"/>
      <c r="S5" s="2"/>
    </row>
    <row r="6" spans="1:19" ht="21.75" x14ac:dyDescent="0.5">
      <c r="A6" s="11">
        <v>701</v>
      </c>
      <c r="B6" s="110" t="s">
        <v>93</v>
      </c>
      <c r="C6" s="64" t="s">
        <v>164</v>
      </c>
      <c r="D6" s="78">
        <f>(G2*400)+45000</f>
        <v>141000</v>
      </c>
      <c r="E6" s="85">
        <f>F6+G6</f>
        <v>162600</v>
      </c>
      <c r="F6" s="132">
        <f>(7000*12*1.05)</f>
        <v>88200</v>
      </c>
      <c r="G6" s="127">
        <f>6200*12</f>
        <v>74400</v>
      </c>
      <c r="H6" s="10"/>
      <c r="I6" s="88"/>
      <c r="J6" s="88"/>
      <c r="K6" s="88"/>
      <c r="L6" s="2"/>
      <c r="M6" s="88"/>
      <c r="N6" s="88"/>
      <c r="O6" s="2"/>
      <c r="P6" s="2"/>
      <c r="Q6" s="2"/>
      <c r="R6" s="2"/>
      <c r="S6" s="2"/>
    </row>
    <row r="7" spans="1:19" ht="29.25" customHeight="1" x14ac:dyDescent="0.45">
      <c r="A7" s="11">
        <v>702</v>
      </c>
      <c r="B7" s="111" t="s">
        <v>98</v>
      </c>
      <c r="C7" s="64" t="s">
        <v>104</v>
      </c>
      <c r="D7" s="66">
        <f>G2*600</f>
        <v>144000</v>
      </c>
      <c r="E7" s="120">
        <f>G7+H7+M22</f>
        <v>56389</v>
      </c>
      <c r="F7" s="109" t="s">
        <v>165</v>
      </c>
      <c r="G7" s="10">
        <f>4494*12</f>
        <v>53928</v>
      </c>
      <c r="H7" s="10">
        <v>2461</v>
      </c>
      <c r="I7" s="10" t="s">
        <v>107</v>
      </c>
      <c r="J7" s="10"/>
      <c r="K7" s="88"/>
      <c r="L7" s="2"/>
      <c r="M7" s="2"/>
      <c r="N7" s="2"/>
      <c r="O7" s="2"/>
      <c r="P7" s="2"/>
      <c r="Q7" s="2"/>
      <c r="R7" s="2"/>
      <c r="S7" s="2"/>
    </row>
    <row r="8" spans="1:19" ht="24" x14ac:dyDescent="0.55000000000000004">
      <c r="A8" s="11">
        <v>703</v>
      </c>
      <c r="B8" s="112" t="s">
        <v>94</v>
      </c>
      <c r="C8" s="64" t="s">
        <v>150</v>
      </c>
      <c r="D8" s="78">
        <f>G2*1000</f>
        <v>240000</v>
      </c>
      <c r="E8" s="85">
        <f>G8+H8</f>
        <v>286067</v>
      </c>
      <c r="F8" s="131"/>
      <c r="G8" s="79">
        <f>19000*9.5</f>
        <v>180500</v>
      </c>
      <c r="H8" s="79">
        <f>(9140*11)*1.05</f>
        <v>105567</v>
      </c>
      <c r="I8" s="88"/>
      <c r="J8" s="88"/>
      <c r="K8" s="10"/>
    </row>
    <row r="9" spans="1:19" x14ac:dyDescent="0.2">
      <c r="C9" s="107" t="s">
        <v>171</v>
      </c>
      <c r="D9" s="135">
        <f>SUM(D6:D8)</f>
        <v>525000</v>
      </c>
      <c r="E9" s="10"/>
      <c r="G9" s="57" t="s">
        <v>166</v>
      </c>
      <c r="H9" s="57" t="s">
        <v>105</v>
      </c>
      <c r="I9" s="2"/>
      <c r="M9" s="118"/>
    </row>
    <row r="10" spans="1:19" x14ac:dyDescent="0.2">
      <c r="E10" s="10"/>
      <c r="G10" t="s">
        <v>96</v>
      </c>
      <c r="H10" t="s">
        <v>106</v>
      </c>
      <c r="I10" s="2"/>
      <c r="M10" s="118"/>
    </row>
    <row r="11" spans="1:19" x14ac:dyDescent="0.2">
      <c r="C11" s="107" t="s">
        <v>152</v>
      </c>
      <c r="E11" s="10">
        <f>E6-D6</f>
        <v>21600</v>
      </c>
      <c r="M11" s="118"/>
    </row>
    <row r="12" spans="1:19" x14ac:dyDescent="0.2">
      <c r="C12" s="107" t="s">
        <v>153</v>
      </c>
      <c r="E12" s="10">
        <f>E8-D8</f>
        <v>46067</v>
      </c>
      <c r="G12" s="88"/>
      <c r="H12" s="2"/>
      <c r="I12" s="2"/>
      <c r="J12" s="2"/>
      <c r="K12" s="2"/>
      <c r="M12" s="118"/>
    </row>
    <row r="13" spans="1:19" ht="24" x14ac:dyDescent="0.2">
      <c r="B13" s="128">
        <v>702</v>
      </c>
      <c r="C13" s="129" t="s">
        <v>175</v>
      </c>
      <c r="D13" s="86"/>
      <c r="E13" s="86">
        <f>D7-E11-E12</f>
        <v>76333</v>
      </c>
      <c r="F13" s="2"/>
      <c r="G13" s="2"/>
      <c r="H13" s="2"/>
      <c r="I13" s="2"/>
      <c r="J13" s="2"/>
      <c r="K13" s="2"/>
      <c r="L13" s="95"/>
      <c r="M13" s="118"/>
    </row>
    <row r="14" spans="1:19" ht="24" x14ac:dyDescent="0.2">
      <c r="C14" s="107" t="s">
        <v>154</v>
      </c>
      <c r="E14" s="10">
        <f>E13-G7-H7</f>
        <v>19944</v>
      </c>
      <c r="G14" s="2"/>
      <c r="H14" s="2"/>
      <c r="I14" s="2"/>
      <c r="J14" s="2"/>
      <c r="K14" s="2"/>
      <c r="L14" s="96"/>
      <c r="M14" s="118"/>
    </row>
    <row r="15" spans="1:19" ht="24" x14ac:dyDescent="0.2">
      <c r="A15" s="25"/>
      <c r="B15" s="25"/>
      <c r="C15" s="25"/>
      <c r="G15" s="2"/>
      <c r="H15" s="130"/>
      <c r="I15" s="2"/>
      <c r="J15" s="2"/>
      <c r="K15" s="2"/>
      <c r="L15" s="95"/>
      <c r="M15" s="118"/>
    </row>
    <row r="16" spans="1:19" ht="24" x14ac:dyDescent="0.2">
      <c r="A16" s="25"/>
      <c r="B16" s="25"/>
      <c r="C16" s="25"/>
      <c r="L16" s="96"/>
      <c r="M16" s="118"/>
    </row>
    <row r="17" spans="1:13" ht="24" x14ac:dyDescent="0.2">
      <c r="A17" s="25"/>
      <c r="B17" s="24"/>
      <c r="C17" s="25"/>
      <c r="D17" t="s">
        <v>172</v>
      </c>
      <c r="E17" s="135">
        <f>E6+E8+E13</f>
        <v>525000</v>
      </c>
      <c r="L17" s="95"/>
      <c r="M17" s="118"/>
    </row>
    <row r="18" spans="1:13" ht="24" x14ac:dyDescent="0.55000000000000004">
      <c r="A18" s="25"/>
      <c r="B18" s="24"/>
      <c r="C18" s="25"/>
      <c r="L18" s="29"/>
      <c r="M18" s="118"/>
    </row>
    <row r="19" spans="1:13" x14ac:dyDescent="0.2">
      <c r="A19" s="25"/>
      <c r="B19" s="24"/>
      <c r="C19" s="25"/>
      <c r="L19" s="10"/>
      <c r="M19" s="118"/>
    </row>
    <row r="20" spans="1:13" x14ac:dyDescent="0.2">
      <c r="A20" s="25"/>
      <c r="B20" s="25"/>
      <c r="C20" s="25"/>
      <c r="M20" s="118"/>
    </row>
    <row r="21" spans="1:13" x14ac:dyDescent="0.2">
      <c r="M21" s="113"/>
    </row>
    <row r="22" spans="1:13" x14ac:dyDescent="0.2">
      <c r="M22" s="82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F10" sqref="F10"/>
    </sheetView>
  </sheetViews>
  <sheetFormatPr defaultRowHeight="14.25" x14ac:dyDescent="0.2"/>
  <cols>
    <col min="2" max="2" width="27.625" customWidth="1"/>
    <col min="5" max="5" width="23.625" customWidth="1"/>
    <col min="6" max="6" width="21.625" customWidth="1"/>
  </cols>
  <sheetData>
    <row r="2" spans="1:7" ht="15" x14ac:dyDescent="0.2">
      <c r="A2" s="45" t="s">
        <v>56</v>
      </c>
      <c r="B2" s="36" t="s">
        <v>1</v>
      </c>
      <c r="C2" s="153" t="s">
        <v>57</v>
      </c>
      <c r="D2" s="154"/>
      <c r="E2" s="155"/>
      <c r="F2" s="45" t="s">
        <v>103</v>
      </c>
    </row>
    <row r="3" spans="1:7" x14ac:dyDescent="0.2">
      <c r="A3" s="45">
        <v>801</v>
      </c>
      <c r="B3" s="11" t="s">
        <v>100</v>
      </c>
      <c r="C3" s="153" t="s">
        <v>61</v>
      </c>
      <c r="D3" s="154"/>
      <c r="E3" s="155"/>
      <c r="F3" s="84">
        <v>90000</v>
      </c>
      <c r="G3" t="s">
        <v>132</v>
      </c>
    </row>
  </sheetData>
  <mergeCells count="2">
    <mergeCell ref="C2:E2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อุดหนุนรายหัว</vt:lpstr>
      <vt:lpstr>กิจกรรมพัฒนาผู้เรียน เรียนฟรี</vt:lpstr>
      <vt:lpstr>หนังสือ อุปกรณ์เรียน เรียนฟรี</vt:lpstr>
      <vt:lpstr>ระดมทรัพย์และรายได้สถานศึกษา</vt:lpstr>
      <vt:lpstr>ปัจจัยพื้นฐาน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2017-10-06T05:35:04Z</dcterms:modified>
</cp:coreProperties>
</file>